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I:\Javno narocanje\- JN 98-2018-JN 88-2018 Izbor FP za EKP mikroposojila zaMSP_nov\02 Dokumentacija v zvezi z oddajo javnega naročila\Dokumentacija za parafiranje\"/>
    </mc:Choice>
  </mc:AlternateContent>
  <bookViews>
    <workbookView xWindow="0" yWindow="420" windowWidth="15360" windowHeight="7125" firstSheet="2" activeTab="2"/>
  </bookViews>
  <sheets>
    <sheet name="IZRACUN PROVIZIJE NOV" sheetId="24" state="hidden" r:id="rId1"/>
    <sheet name="razlike nov-star izracun" sheetId="25" state="hidden" r:id="rId2"/>
    <sheet name="Plan MIKRO" sheetId="40" r:id="rId3"/>
  </sheets>
  <definedNames>
    <definedName name="_xlnm.Print_Area" localSheetId="2">'Plan MIKRO'!$A$1:$Z$13</definedName>
  </definedNames>
  <calcPr calcId="179021" iterateCount="800" iterateDelta="0.1"/>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5" i="40" l="1"/>
  <c r="E5" i="40" s="1"/>
  <c r="Y4" i="40"/>
  <c r="Y5" i="40" s="1"/>
  <c r="E7" i="40" l="1"/>
  <c r="F5" i="40"/>
  <c r="G5" i="40" s="1"/>
  <c r="K51" i="25"/>
  <c r="J51" i="25"/>
  <c r="I51" i="25"/>
  <c r="H51" i="25"/>
  <c r="G51" i="25"/>
  <c r="F51" i="25"/>
  <c r="D13" i="25"/>
  <c r="K76" i="25"/>
  <c r="J76" i="25"/>
  <c r="I76" i="25"/>
  <c r="H76" i="25"/>
  <c r="G76" i="25"/>
  <c r="F76" i="25"/>
  <c r="E76" i="25"/>
  <c r="D103" i="24"/>
  <c r="D102" i="24"/>
  <c r="D100" i="24"/>
  <c r="D99" i="24"/>
  <c r="D97" i="24"/>
  <c r="D96" i="24"/>
  <c r="D94" i="24"/>
  <c r="D93" i="24"/>
  <c r="D87" i="24"/>
  <c r="D86" i="24"/>
  <c r="D84" i="24"/>
  <c r="E28" i="24"/>
  <c r="D98" i="24" l="1"/>
  <c r="D104" i="24"/>
  <c r="H5" i="40"/>
  <c r="I5" i="40" s="1"/>
  <c r="J5" i="40" s="1"/>
  <c r="K5" i="40" s="1"/>
  <c r="L5" i="40" s="1"/>
  <c r="G7" i="40"/>
  <c r="D88" i="24"/>
  <c r="D95" i="24"/>
  <c r="D101" i="24"/>
  <c r="E48" i="24"/>
  <c r="E10" i="24"/>
  <c r="M5" i="40" l="1"/>
  <c r="N5" i="40" s="1"/>
  <c r="O5" i="40" s="1"/>
  <c r="L7" i="40"/>
  <c r="D105" i="24"/>
  <c r="E49" i="24"/>
  <c r="E86" i="24" s="1"/>
  <c r="D30" i="25"/>
  <c r="D29" i="25"/>
  <c r="D28" i="25"/>
  <c r="D27" i="25"/>
  <c r="D26" i="25"/>
  <c r="D25" i="25"/>
  <c r="D24" i="25"/>
  <c r="D65" i="25"/>
  <c r="D66" i="25"/>
  <c r="D67" i="25"/>
  <c r="D68" i="25"/>
  <c r="D69" i="25"/>
  <c r="D70" i="25"/>
  <c r="D71" i="25"/>
  <c r="D72" i="25"/>
  <c r="D73" i="25"/>
  <c r="D74" i="25"/>
  <c r="D75" i="25"/>
  <c r="D76" i="25"/>
  <c r="D77" i="25"/>
  <c r="D64" i="25"/>
  <c r="D52" i="25"/>
  <c r="E51" i="25"/>
  <c r="D51" i="25"/>
  <c r="D50" i="25"/>
  <c r="D49" i="25"/>
  <c r="D48" i="25"/>
  <c r="D47" i="25"/>
  <c r="D46" i="25"/>
  <c r="D45" i="25"/>
  <c r="D44" i="25"/>
  <c r="D43" i="25"/>
  <c r="D42" i="25"/>
  <c r="D41" i="25"/>
  <c r="D40" i="25"/>
  <c r="D39" i="25"/>
  <c r="J22" i="25"/>
  <c r="I22" i="25"/>
  <c r="H22" i="25"/>
  <c r="G22" i="25"/>
  <c r="F22" i="25"/>
  <c r="E22" i="25"/>
  <c r="D22" i="25"/>
  <c r="J21" i="25"/>
  <c r="I21" i="25"/>
  <c r="H21" i="25"/>
  <c r="G21" i="25"/>
  <c r="F21" i="25"/>
  <c r="E21" i="25"/>
  <c r="D21" i="25"/>
  <c r="J20" i="25"/>
  <c r="I20" i="25"/>
  <c r="H20" i="25"/>
  <c r="G20" i="25"/>
  <c r="F20" i="25"/>
  <c r="E20" i="25"/>
  <c r="D20" i="25"/>
  <c r="J19" i="25"/>
  <c r="I19" i="25"/>
  <c r="H19" i="25"/>
  <c r="G19" i="25"/>
  <c r="F19" i="25"/>
  <c r="E19" i="25"/>
  <c r="D19" i="25"/>
  <c r="J18" i="25"/>
  <c r="I18" i="25"/>
  <c r="H18" i="25"/>
  <c r="G18" i="25"/>
  <c r="F18" i="25"/>
  <c r="E18" i="25"/>
  <c r="D18" i="25"/>
  <c r="D17" i="25"/>
  <c r="D16" i="25"/>
  <c r="P5" i="40" l="1"/>
  <c r="Q5" i="40" s="1"/>
  <c r="O7" i="40"/>
  <c r="E73" i="24"/>
  <c r="E50" i="24"/>
  <c r="F6" i="25"/>
  <c r="D11" i="25"/>
  <c r="D10" i="25"/>
  <c r="D6" i="25"/>
  <c r="G6" i="25"/>
  <c r="H6" i="25"/>
  <c r="I6" i="25"/>
  <c r="J6" i="25"/>
  <c r="K7" i="25"/>
  <c r="E5" i="25"/>
  <c r="G5" i="25"/>
  <c r="J5" i="25"/>
  <c r="D5" i="25"/>
  <c r="R5" i="40" l="1"/>
  <c r="S5" i="40" s="1"/>
  <c r="Q7" i="40"/>
  <c r="E74" i="24"/>
  <c r="F5" i="24"/>
  <c r="T5" i="40" l="1"/>
  <c r="U5" i="40" s="1"/>
  <c r="S7" i="40"/>
  <c r="H5" i="24"/>
  <c r="F5" i="25"/>
  <c r="E87" i="24"/>
  <c r="E75" i="24"/>
  <c r="J28" i="24"/>
  <c r="J48" i="24" s="1"/>
  <c r="I28" i="24"/>
  <c r="I48" i="24" s="1"/>
  <c r="H28" i="24"/>
  <c r="H48" i="24" s="1"/>
  <c r="G28" i="24"/>
  <c r="G48" i="24" s="1"/>
  <c r="F28" i="24"/>
  <c r="K22" i="24"/>
  <c r="K21" i="24"/>
  <c r="K20" i="24"/>
  <c r="M88" i="24" s="1"/>
  <c r="K19" i="24"/>
  <c r="K18" i="24"/>
  <c r="J16" i="24"/>
  <c r="J17" i="24" s="1"/>
  <c r="I16" i="24"/>
  <c r="I17" i="24" s="1"/>
  <c r="H16" i="24"/>
  <c r="G16" i="24"/>
  <c r="G17" i="24" s="1"/>
  <c r="F16" i="24"/>
  <c r="E16" i="24"/>
  <c r="J10" i="24"/>
  <c r="I10" i="24"/>
  <c r="H10" i="24"/>
  <c r="G10" i="24"/>
  <c r="F10" i="24"/>
  <c r="F7" i="24"/>
  <c r="D7" i="24"/>
  <c r="E9" i="24" s="1"/>
  <c r="E6" i="24"/>
  <c r="G7" i="24" s="1"/>
  <c r="G9" i="24" s="1"/>
  <c r="G83" i="24" s="1"/>
  <c r="V5" i="40" l="1"/>
  <c r="W5" i="40" s="1"/>
  <c r="X5" i="40" s="1"/>
  <c r="X7" i="40" s="1"/>
  <c r="U7" i="40"/>
  <c r="E7" i="24"/>
  <c r="F48" i="24"/>
  <c r="I49" i="24" s="1"/>
  <c r="K28" i="24"/>
  <c r="E83" i="24"/>
  <c r="E17" i="24"/>
  <c r="E16" i="25"/>
  <c r="F17" i="24"/>
  <c r="E88" i="24"/>
  <c r="I5" i="24"/>
  <c r="J7" i="24" s="1"/>
  <c r="J9" i="24" s="1"/>
  <c r="J83" i="24" s="1"/>
  <c r="H5" i="25"/>
  <c r="D9" i="24"/>
  <c r="D83" i="24" s="1"/>
  <c r="K6" i="24"/>
  <c r="H7" i="24"/>
  <c r="I9" i="24" s="1"/>
  <c r="G11" i="24"/>
  <c r="H9" i="24"/>
  <c r="H83" i="24" s="1"/>
  <c r="H17" i="24"/>
  <c r="K10" i="24"/>
  <c r="M85" i="24" s="1"/>
  <c r="M89" i="24" s="1"/>
  <c r="F9" i="24"/>
  <c r="F83" i="24" s="1"/>
  <c r="K16" i="24"/>
  <c r="J49" i="24" l="1"/>
  <c r="J73" i="24" s="1"/>
  <c r="D14" i="24"/>
  <c r="I11" i="24"/>
  <c r="I83" i="24"/>
  <c r="K83" i="24" s="1"/>
  <c r="D85" i="24"/>
  <c r="I5" i="25"/>
  <c r="I7" i="24"/>
  <c r="K5" i="24"/>
  <c r="I50" i="24"/>
  <c r="I86" i="24"/>
  <c r="I73" i="24"/>
  <c r="E17" i="25"/>
  <c r="E11" i="24"/>
  <c r="E13" i="24" s="1"/>
  <c r="J50" i="24"/>
  <c r="J86" i="24"/>
  <c r="K48" i="24"/>
  <c r="H49" i="24"/>
  <c r="F49" i="24"/>
  <c r="G49" i="24"/>
  <c r="J11" i="24"/>
  <c r="F11" i="24"/>
  <c r="K17" i="24"/>
  <c r="K9" i="24"/>
  <c r="H11" i="24"/>
  <c r="F13" i="24" l="1"/>
  <c r="F84" i="24" s="1"/>
  <c r="F85" i="24" s="1"/>
  <c r="G50" i="24"/>
  <c r="G86" i="24"/>
  <c r="G73" i="24"/>
  <c r="H50" i="24"/>
  <c r="H86" i="24"/>
  <c r="H73" i="24"/>
  <c r="D89" i="24"/>
  <c r="F50" i="24"/>
  <c r="F86" i="24"/>
  <c r="K49" i="24"/>
  <c r="F73" i="24"/>
  <c r="E14" i="24"/>
  <c r="E84" i="24"/>
  <c r="E24" i="24"/>
  <c r="E25" i="24" s="1"/>
  <c r="G13" i="24"/>
  <c r="I13" i="24"/>
  <c r="I84" i="24" s="1"/>
  <c r="I85" i="24" s="1"/>
  <c r="F14" i="24"/>
  <c r="F24" i="24" s="1"/>
  <c r="F25" i="24" s="1"/>
  <c r="F26" i="24" s="1"/>
  <c r="J13" i="24"/>
  <c r="J84" i="24" s="1"/>
  <c r="J85" i="24" s="1"/>
  <c r="K11" i="24"/>
  <c r="H13" i="24"/>
  <c r="H84" i="24" s="1"/>
  <c r="H85" i="24" s="1"/>
  <c r="F28" i="25"/>
  <c r="G28" i="25"/>
  <c r="H28" i="25"/>
  <c r="I28" i="25"/>
  <c r="J28" i="25"/>
  <c r="E28" i="25"/>
  <c r="E85" i="24" l="1"/>
  <c r="D107" i="24"/>
  <c r="F39" i="24"/>
  <c r="G14" i="24"/>
  <c r="G24" i="24" s="1"/>
  <c r="G84" i="24"/>
  <c r="G85" i="24" s="1"/>
  <c r="E30" i="24"/>
  <c r="E26" i="24"/>
  <c r="E27" i="24"/>
  <c r="E29" i="24"/>
  <c r="F74" i="24"/>
  <c r="J74" i="24"/>
  <c r="K73" i="24"/>
  <c r="I74" i="24"/>
  <c r="G74" i="24"/>
  <c r="H74" i="24"/>
  <c r="K86" i="24"/>
  <c r="K50" i="24"/>
  <c r="K13" i="24"/>
  <c r="I14" i="24"/>
  <c r="I24" i="24" s="1"/>
  <c r="I56" i="24" s="1"/>
  <c r="H14" i="24"/>
  <c r="H24" i="24" s="1"/>
  <c r="J14" i="24"/>
  <c r="J24" i="24" s="1"/>
  <c r="G56" i="24"/>
  <c r="G25" i="24"/>
  <c r="E56" i="24"/>
  <c r="F56" i="24"/>
  <c r="E10" i="25"/>
  <c r="G75" i="24" l="1"/>
  <c r="G87" i="24"/>
  <c r="G88" i="24" s="1"/>
  <c r="F75" i="24"/>
  <c r="F87" i="24"/>
  <c r="K74" i="24"/>
  <c r="E43" i="24"/>
  <c r="E41" i="24"/>
  <c r="G89" i="24"/>
  <c r="E89" i="24"/>
  <c r="K85" i="24"/>
  <c r="H75" i="24"/>
  <c r="H87" i="24"/>
  <c r="H88" i="24" s="1"/>
  <c r="H89" i="24" s="1"/>
  <c r="I75" i="24"/>
  <c r="I87" i="24"/>
  <c r="I88" i="24" s="1"/>
  <c r="I89" i="24" s="1"/>
  <c r="J75" i="24"/>
  <c r="J87" i="24"/>
  <c r="J88" i="24" s="1"/>
  <c r="J89" i="24" s="1"/>
  <c r="E45" i="24"/>
  <c r="E39" i="24"/>
  <c r="K84" i="24"/>
  <c r="K14" i="24"/>
  <c r="I25" i="24"/>
  <c r="I29" i="24" s="1"/>
  <c r="I45" i="24" s="1"/>
  <c r="H56" i="24"/>
  <c r="K56" i="24" s="1"/>
  <c r="H25" i="24"/>
  <c r="K24" i="24"/>
  <c r="G29" i="24"/>
  <c r="G45" i="24" s="1"/>
  <c r="G26" i="24"/>
  <c r="G30" i="24"/>
  <c r="G27" i="24"/>
  <c r="G43" i="24" s="1"/>
  <c r="J56" i="24"/>
  <c r="J25" i="24"/>
  <c r="F29" i="24"/>
  <c r="F45" i="24" s="1"/>
  <c r="F27" i="24"/>
  <c r="F43" i="24" s="1"/>
  <c r="F30" i="24"/>
  <c r="D97" i="25"/>
  <c r="D96" i="25"/>
  <c r="D87" i="25"/>
  <c r="D86" i="25"/>
  <c r="D84" i="25"/>
  <c r="K25" i="24" l="1"/>
  <c r="I27" i="24"/>
  <c r="I43" i="24" s="1"/>
  <c r="F41" i="24"/>
  <c r="F42" i="24" s="1"/>
  <c r="F96" i="24" s="1"/>
  <c r="G41" i="24"/>
  <c r="E40" i="24"/>
  <c r="F40" i="24"/>
  <c r="F46" i="24"/>
  <c r="F99" i="24" s="1"/>
  <c r="G46" i="24"/>
  <c r="G99" i="24" s="1"/>
  <c r="E46" i="24"/>
  <c r="E42" i="24"/>
  <c r="G44" i="24"/>
  <c r="G102" i="24" s="1"/>
  <c r="E44" i="24"/>
  <c r="F44" i="24"/>
  <c r="F102" i="24" s="1"/>
  <c r="K87" i="24"/>
  <c r="F88" i="24"/>
  <c r="G39" i="24"/>
  <c r="G40" i="24" s="1"/>
  <c r="G64" i="24" s="1"/>
  <c r="N85" i="24"/>
  <c r="P85" i="24" s="1"/>
  <c r="Q85" i="24"/>
  <c r="K75" i="24"/>
  <c r="I30" i="24"/>
  <c r="I26" i="24"/>
  <c r="H27" i="24"/>
  <c r="H43" i="24" s="1"/>
  <c r="H29" i="24"/>
  <c r="H45" i="24" s="1"/>
  <c r="H30" i="24"/>
  <c r="H26" i="24"/>
  <c r="J29" i="24"/>
  <c r="J45" i="24" s="1"/>
  <c r="J26" i="24"/>
  <c r="J27" i="24"/>
  <c r="J43" i="24" s="1"/>
  <c r="J30" i="24"/>
  <c r="D88" i="25"/>
  <c r="K30" i="24" l="1"/>
  <c r="G42" i="24"/>
  <c r="G96" i="24" s="1"/>
  <c r="G68" i="24"/>
  <c r="J44" i="24"/>
  <c r="J102" i="24" s="1"/>
  <c r="J41" i="24"/>
  <c r="J39" i="24"/>
  <c r="H39" i="24"/>
  <c r="H40" i="24" s="1"/>
  <c r="H93" i="24" s="1"/>
  <c r="I39" i="24"/>
  <c r="K29" i="24"/>
  <c r="H44" i="24"/>
  <c r="H102" i="24" s="1"/>
  <c r="E99" i="24"/>
  <c r="K45" i="24"/>
  <c r="I46" i="24"/>
  <c r="F47" i="24"/>
  <c r="F52" i="24" s="1"/>
  <c r="F93" i="24"/>
  <c r="F64" i="24"/>
  <c r="G70" i="24"/>
  <c r="F70" i="24"/>
  <c r="F66" i="24"/>
  <c r="H41" i="24"/>
  <c r="H42" i="24" s="1"/>
  <c r="H66" i="24" s="1"/>
  <c r="I41" i="24"/>
  <c r="K27" i="24"/>
  <c r="G47" i="24"/>
  <c r="G52" i="24" s="1"/>
  <c r="G93" i="24"/>
  <c r="I44" i="24"/>
  <c r="F68" i="24"/>
  <c r="K88" i="24"/>
  <c r="F89" i="24"/>
  <c r="K89" i="24" s="1"/>
  <c r="K43" i="24"/>
  <c r="E102" i="24"/>
  <c r="E68" i="24"/>
  <c r="E96" i="24"/>
  <c r="E66" i="24"/>
  <c r="J46" i="24"/>
  <c r="J99" i="24" s="1"/>
  <c r="E70" i="24"/>
  <c r="E93" i="24"/>
  <c r="E47" i="24"/>
  <c r="E64" i="24"/>
  <c r="G66" i="24"/>
  <c r="H46" i="24"/>
  <c r="H99" i="24" s="1"/>
  <c r="K26" i="24"/>
  <c r="M95" i="24" s="1"/>
  <c r="D103" i="25"/>
  <c r="D102" i="25"/>
  <c r="D100" i="25"/>
  <c r="D99" i="25"/>
  <c r="D94" i="25"/>
  <c r="D93" i="25"/>
  <c r="J68" i="24" l="1"/>
  <c r="K44" i="24"/>
  <c r="E65" i="24"/>
  <c r="F71" i="24"/>
  <c r="F100" i="24" s="1"/>
  <c r="F101" i="24" s="1"/>
  <c r="G71" i="24"/>
  <c r="G100" i="24" s="1"/>
  <c r="G101" i="24" s="1"/>
  <c r="E71" i="24"/>
  <c r="E67" i="24"/>
  <c r="F67" i="24"/>
  <c r="F97" i="24" s="1"/>
  <c r="F98" i="24" s="1"/>
  <c r="G67" i="24"/>
  <c r="G97" i="24" s="1"/>
  <c r="G98" i="24" s="1"/>
  <c r="N88" i="24"/>
  <c r="P88" i="24" s="1"/>
  <c r="Q88" i="24"/>
  <c r="I102" i="24"/>
  <c r="K102" i="24" s="1"/>
  <c r="I68" i="24"/>
  <c r="I99" i="24"/>
  <c r="K99" i="24" s="1"/>
  <c r="I70" i="24"/>
  <c r="K46" i="24"/>
  <c r="I40" i="24"/>
  <c r="J40" i="24"/>
  <c r="J70" i="24"/>
  <c r="H47" i="24"/>
  <c r="H52" i="24" s="1"/>
  <c r="H96" i="24"/>
  <c r="E52" i="24"/>
  <c r="G69" i="24"/>
  <c r="G103" i="24" s="1"/>
  <c r="G104" i="24" s="1"/>
  <c r="E69" i="24"/>
  <c r="F69" i="24"/>
  <c r="F103" i="24" s="1"/>
  <c r="F104" i="24" s="1"/>
  <c r="N89" i="24"/>
  <c r="Q89" i="24"/>
  <c r="J42" i="24"/>
  <c r="K41" i="24"/>
  <c r="H67" i="24"/>
  <c r="I42" i="24"/>
  <c r="G65" i="24"/>
  <c r="F65" i="24"/>
  <c r="H70" i="24"/>
  <c r="H64" i="24"/>
  <c r="H65" i="24" s="1"/>
  <c r="H94" i="24" s="1"/>
  <c r="H95" i="24" s="1"/>
  <c r="H68" i="24"/>
  <c r="I69" i="24" s="1"/>
  <c r="I103" i="24" s="1"/>
  <c r="K39" i="24"/>
  <c r="M104" i="24"/>
  <c r="M98" i="24"/>
  <c r="M101" i="24"/>
  <c r="F10" i="25"/>
  <c r="G10" i="25"/>
  <c r="H10" i="25"/>
  <c r="I10" i="25"/>
  <c r="J10" i="25"/>
  <c r="K18" i="25"/>
  <c r="K70" i="24" l="1"/>
  <c r="M105" i="24"/>
  <c r="G94" i="24"/>
  <c r="G95" i="24" s="1"/>
  <c r="G72" i="24"/>
  <c r="G77" i="24" s="1"/>
  <c r="J96" i="24"/>
  <c r="J66" i="24"/>
  <c r="H69" i="24"/>
  <c r="H103" i="24" s="1"/>
  <c r="H104" i="24" s="1"/>
  <c r="G105" i="24"/>
  <c r="G107" i="24" s="1"/>
  <c r="I93" i="24"/>
  <c r="I47" i="24"/>
  <c r="I64" i="24"/>
  <c r="K40" i="24"/>
  <c r="H71" i="24"/>
  <c r="H100" i="24" s="1"/>
  <c r="H101" i="24" s="1"/>
  <c r="I104" i="24"/>
  <c r="E97" i="24"/>
  <c r="I71" i="24"/>
  <c r="I100" i="24" s="1"/>
  <c r="I101" i="24" s="1"/>
  <c r="J71" i="24"/>
  <c r="J100" i="24" s="1"/>
  <c r="J101" i="24" s="1"/>
  <c r="H97" i="24"/>
  <c r="H98" i="24" s="1"/>
  <c r="F94" i="24"/>
  <c r="F95" i="24" s="1"/>
  <c r="F105" i="24" s="1"/>
  <c r="F107" i="24" s="1"/>
  <c r="F72" i="24"/>
  <c r="F77" i="24" s="1"/>
  <c r="I96" i="24"/>
  <c r="I66" i="24"/>
  <c r="K68" i="24"/>
  <c r="E103" i="24"/>
  <c r="K42" i="24"/>
  <c r="J93" i="24"/>
  <c r="J47" i="24"/>
  <c r="J52" i="24" s="1"/>
  <c r="J64" i="24"/>
  <c r="K64" i="24" s="1"/>
  <c r="J69" i="24"/>
  <c r="J103" i="24" s="1"/>
  <c r="J104" i="24" s="1"/>
  <c r="K96" i="24"/>
  <c r="E100" i="24"/>
  <c r="E94" i="24"/>
  <c r="E72" i="24"/>
  <c r="E6" i="25"/>
  <c r="J7" i="25"/>
  <c r="J9" i="25" s="1"/>
  <c r="I16" i="25"/>
  <c r="I17" i="25"/>
  <c r="K10" i="25"/>
  <c r="K21" i="25"/>
  <c r="K20" i="25"/>
  <c r="K19" i="25"/>
  <c r="K22" i="25"/>
  <c r="E7" i="25"/>
  <c r="K5" i="25"/>
  <c r="K71" i="24" l="1"/>
  <c r="H72" i="24"/>
  <c r="H77" i="24" s="1"/>
  <c r="E77" i="24"/>
  <c r="E95" i="24"/>
  <c r="K100" i="24"/>
  <c r="E101" i="24"/>
  <c r="K101" i="24" s="1"/>
  <c r="N101" i="24" s="1"/>
  <c r="K69" i="24"/>
  <c r="J67" i="24"/>
  <c r="J97" i="24" s="1"/>
  <c r="J98" i="24" s="1"/>
  <c r="K66" i="24"/>
  <c r="I67" i="24"/>
  <c r="E98" i="24"/>
  <c r="I52" i="24"/>
  <c r="K52" i="24" s="1"/>
  <c r="K47" i="24"/>
  <c r="K103" i="24"/>
  <c r="E104" i="24"/>
  <c r="J65" i="24"/>
  <c r="I65" i="24"/>
  <c r="K93" i="24"/>
  <c r="H105" i="24"/>
  <c r="H107" i="24" s="1"/>
  <c r="F16" i="25"/>
  <c r="J16" i="25"/>
  <c r="J17" i="25"/>
  <c r="G16" i="25"/>
  <c r="G17" i="25"/>
  <c r="H16" i="25"/>
  <c r="H17" i="25"/>
  <c r="E83" i="25"/>
  <c r="D7" i="25"/>
  <c r="I94" i="24" l="1"/>
  <c r="I72" i="24"/>
  <c r="K65" i="24"/>
  <c r="E105" i="24"/>
  <c r="K104" i="24"/>
  <c r="N104" i="24" s="1"/>
  <c r="I97" i="24"/>
  <c r="K67" i="24"/>
  <c r="J94" i="24"/>
  <c r="J95" i="24" s="1"/>
  <c r="J105" i="24" s="1"/>
  <c r="J107" i="24" s="1"/>
  <c r="J72" i="24"/>
  <c r="E9" i="25"/>
  <c r="D9" i="25"/>
  <c r="F9" i="25"/>
  <c r="F17" i="25"/>
  <c r="K17" i="25"/>
  <c r="E11" i="25"/>
  <c r="D14" i="25"/>
  <c r="K97" i="24" l="1"/>
  <c r="I98" i="24"/>
  <c r="K94" i="24"/>
  <c r="I95" i="24"/>
  <c r="K95" i="24" s="1"/>
  <c r="N95" i="24" s="1"/>
  <c r="E107" i="24"/>
  <c r="K72" i="24"/>
  <c r="D83" i="25"/>
  <c r="J77" i="24"/>
  <c r="I77" i="24"/>
  <c r="P101" i="24"/>
  <c r="Q101" i="24"/>
  <c r="F7" i="25"/>
  <c r="F83" i="25"/>
  <c r="I105" i="24" l="1"/>
  <c r="K98" i="24"/>
  <c r="N98" i="24" s="1"/>
  <c r="P98" i="24" s="1"/>
  <c r="K77" i="24"/>
  <c r="D85" i="25"/>
  <c r="D89" i="25"/>
  <c r="K6" i="25"/>
  <c r="G83" i="25"/>
  <c r="G7" i="25"/>
  <c r="P95" i="24"/>
  <c r="Q95" i="24"/>
  <c r="P104" i="24"/>
  <c r="Q104" i="24"/>
  <c r="F11" i="25"/>
  <c r="I7" i="25"/>
  <c r="J83" i="25"/>
  <c r="G11" i="25"/>
  <c r="K16" i="25"/>
  <c r="I107" i="24" l="1"/>
  <c r="K107" i="24" s="1"/>
  <c r="K105" i="24"/>
  <c r="N105" i="24" s="1"/>
  <c r="H9" i="25"/>
  <c r="G9" i="25"/>
  <c r="Q98" i="24"/>
  <c r="I83" i="25"/>
  <c r="H7" i="25"/>
  <c r="I9" i="25" s="1"/>
  <c r="Q105" i="24"/>
  <c r="H11" i="25"/>
  <c r="H83" i="25"/>
  <c r="J11" i="25"/>
  <c r="I11" i="25" l="1"/>
  <c r="K9" i="25"/>
  <c r="E13" i="25"/>
  <c r="E24" i="25"/>
  <c r="F13" i="25"/>
  <c r="K83" i="25"/>
  <c r="E84" i="25"/>
  <c r="G13" i="25"/>
  <c r="K11" i="25"/>
  <c r="E14" i="25"/>
  <c r="F14" i="25"/>
  <c r="J13" i="25" l="1"/>
  <c r="I14" i="25"/>
  <c r="E48" i="25"/>
  <c r="F85" i="25"/>
  <c r="F84" i="25"/>
  <c r="H13" i="25"/>
  <c r="F56" i="25"/>
  <c r="E85" i="25"/>
  <c r="E56" i="25"/>
  <c r="J14" i="25" l="1"/>
  <c r="I13" i="25"/>
  <c r="I56" i="25"/>
  <c r="F48" i="25"/>
  <c r="H85" i="25"/>
  <c r="H84" i="25"/>
  <c r="J85" i="25"/>
  <c r="J84" i="25"/>
  <c r="I48" i="25"/>
  <c r="I24" i="25"/>
  <c r="G85" i="25"/>
  <c r="G84" i="25"/>
  <c r="F24" i="25"/>
  <c r="I85" i="25"/>
  <c r="I84" i="25"/>
  <c r="E25" i="25"/>
  <c r="J56" i="25"/>
  <c r="K13" i="25"/>
  <c r="H24" i="25"/>
  <c r="H14" i="25"/>
  <c r="G56" i="25"/>
  <c r="G14" i="25"/>
  <c r="K84" i="25"/>
  <c r="K14" i="25"/>
  <c r="K85" i="25" l="1"/>
  <c r="E41" i="25"/>
  <c r="H48" i="25"/>
  <c r="E30" i="25"/>
  <c r="G48" i="25"/>
  <c r="K24" i="25"/>
  <c r="G24" i="25"/>
  <c r="J24" i="25"/>
  <c r="E26" i="25"/>
  <c r="E29" i="25"/>
  <c r="J48" i="25"/>
  <c r="H56" i="25"/>
  <c r="E27" i="25"/>
  <c r="E43" i="25"/>
  <c r="F25" i="25"/>
  <c r="I25" i="25"/>
  <c r="K28" i="25"/>
  <c r="E44" i="25"/>
  <c r="K48" i="25"/>
  <c r="H73" i="25"/>
  <c r="K56" i="25" l="1"/>
  <c r="E45" i="25"/>
  <c r="E46" i="25"/>
  <c r="H26" i="25"/>
  <c r="F41" i="25"/>
  <c r="E39" i="25"/>
  <c r="G73" i="25"/>
  <c r="F29" i="25"/>
  <c r="K25" i="25"/>
  <c r="H25" i="25"/>
  <c r="E86" i="25"/>
  <c r="E49" i="25"/>
  <c r="J86" i="25"/>
  <c r="J49" i="25"/>
  <c r="I30" i="25"/>
  <c r="I41" i="25"/>
  <c r="F27" i="25"/>
  <c r="J25" i="25"/>
  <c r="E42" i="25"/>
  <c r="I86" i="25"/>
  <c r="I49" i="25"/>
  <c r="I73" i="25"/>
  <c r="I26" i="25"/>
  <c r="I39" i="25"/>
  <c r="F30" i="25"/>
  <c r="J73" i="25"/>
  <c r="F86" i="25"/>
  <c r="F49" i="25"/>
  <c r="I43" i="25"/>
  <c r="I27" i="25"/>
  <c r="H86" i="25"/>
  <c r="H49" i="25"/>
  <c r="G86" i="25"/>
  <c r="G49" i="25"/>
  <c r="H39" i="25"/>
  <c r="I29" i="25"/>
  <c r="F26" i="25"/>
  <c r="G25" i="25"/>
  <c r="E93" i="25"/>
  <c r="E96" i="25"/>
  <c r="E102" i="25"/>
  <c r="E68" i="25"/>
  <c r="I50" i="25"/>
  <c r="J50" i="25"/>
  <c r="F50" i="25"/>
  <c r="E50" i="25"/>
  <c r="K49" i="25"/>
  <c r="E69" i="25"/>
  <c r="H50" i="25"/>
  <c r="G50" i="25"/>
  <c r="K86" i="25" l="1"/>
  <c r="E40" i="25"/>
  <c r="E99" i="25"/>
  <c r="F74" i="25"/>
  <c r="F73" i="25"/>
  <c r="H29" i="25"/>
  <c r="J29" i="25"/>
  <c r="J45" i="25"/>
  <c r="F43" i="25"/>
  <c r="F45" i="25"/>
  <c r="E87" i="25"/>
  <c r="E74" i="25"/>
  <c r="K43" i="25"/>
  <c r="G27" i="25"/>
  <c r="F39" i="25"/>
  <c r="H30" i="25"/>
  <c r="J30" i="25"/>
  <c r="J41" i="25"/>
  <c r="G26" i="25"/>
  <c r="K26" i="25"/>
  <c r="E47" i="25"/>
  <c r="K29" i="25"/>
  <c r="G30" i="25"/>
  <c r="K30" i="25"/>
  <c r="J26" i="25"/>
  <c r="J39" i="25"/>
  <c r="K73" i="25"/>
  <c r="K27" i="25"/>
  <c r="G29" i="25"/>
  <c r="J27" i="25"/>
  <c r="H27" i="25"/>
  <c r="E73" i="25"/>
  <c r="I75" i="25"/>
  <c r="D104" i="25"/>
  <c r="E103" i="25"/>
  <c r="D101" i="25"/>
  <c r="D95" i="25"/>
  <c r="D98" i="25"/>
  <c r="G75" i="25"/>
  <c r="F75" i="25"/>
  <c r="K50" i="25"/>
  <c r="H75" i="25"/>
  <c r="E64" i="25" l="1"/>
  <c r="J46" i="25"/>
  <c r="E70" i="25"/>
  <c r="E52" i="25"/>
  <c r="H96" i="25"/>
  <c r="H42" i="25"/>
  <c r="H66" i="25"/>
  <c r="E75" i="25"/>
  <c r="E66" i="25"/>
  <c r="H74" i="25"/>
  <c r="H43" i="25"/>
  <c r="G45" i="25"/>
  <c r="G39" i="25"/>
  <c r="K39" i="25"/>
  <c r="F40" i="25"/>
  <c r="F93" i="25"/>
  <c r="F68" i="25"/>
  <c r="K45" i="25"/>
  <c r="F44" i="25"/>
  <c r="G74" i="25"/>
  <c r="E88" i="25"/>
  <c r="I74" i="25"/>
  <c r="K41" i="25"/>
  <c r="F46" i="25"/>
  <c r="F99" i="25"/>
  <c r="J74" i="25"/>
  <c r="F42" i="25"/>
  <c r="F96" i="25"/>
  <c r="F66" i="25"/>
  <c r="G41" i="25"/>
  <c r="G43" i="25"/>
  <c r="J75" i="25"/>
  <c r="K74" i="25"/>
  <c r="J43" i="25"/>
  <c r="J68" i="25"/>
  <c r="F70" i="25"/>
  <c r="H41" i="25"/>
  <c r="H45" i="25"/>
  <c r="F87" i="25"/>
  <c r="K87" i="25" l="1"/>
  <c r="K42" i="25"/>
  <c r="E65" i="25"/>
  <c r="E94" i="25"/>
  <c r="D107" i="25"/>
  <c r="D105" i="25"/>
  <c r="K75" i="25"/>
  <c r="J99" i="25"/>
  <c r="E71" i="25"/>
  <c r="G70" i="25"/>
  <c r="H40" i="25"/>
  <c r="H46" i="25"/>
  <c r="F71" i="25"/>
  <c r="I42" i="25"/>
  <c r="I66" i="25"/>
  <c r="K46" i="25"/>
  <c r="I87" i="25"/>
  <c r="G87" i="25"/>
  <c r="G44" i="25"/>
  <c r="H103" i="25"/>
  <c r="H69" i="25"/>
  <c r="G46" i="25"/>
  <c r="H68" i="25"/>
  <c r="F89" i="25"/>
  <c r="F88" i="25"/>
  <c r="H44" i="25"/>
  <c r="G68" i="25"/>
  <c r="I40" i="25"/>
  <c r="J40" i="25"/>
  <c r="J64" i="25"/>
  <c r="I46" i="25"/>
  <c r="I70" i="25"/>
  <c r="J102" i="25"/>
  <c r="J44" i="25"/>
  <c r="F102" i="25"/>
  <c r="F64" i="25"/>
  <c r="J42" i="25"/>
  <c r="J66" i="25"/>
  <c r="J96" i="25"/>
  <c r="I44" i="25"/>
  <c r="I68" i="25"/>
  <c r="G42" i="25"/>
  <c r="J87" i="25"/>
  <c r="K70" i="25"/>
  <c r="J70" i="25"/>
  <c r="K44" i="25"/>
  <c r="F103" i="25"/>
  <c r="F69" i="25"/>
  <c r="F47" i="25"/>
  <c r="F52" i="25"/>
  <c r="G40" i="25"/>
  <c r="K40" i="25"/>
  <c r="H87" i="25"/>
  <c r="E67" i="25"/>
  <c r="E104" i="25"/>
  <c r="K102" i="25" l="1"/>
  <c r="E100" i="25"/>
  <c r="E101" i="25"/>
  <c r="G65" i="25"/>
  <c r="I100" i="25"/>
  <c r="I71" i="25"/>
  <c r="G96" i="25"/>
  <c r="K96" i="25"/>
  <c r="H47" i="25"/>
  <c r="H52" i="25"/>
  <c r="G47" i="25"/>
  <c r="K47" i="25"/>
  <c r="J88" i="25"/>
  <c r="J89" i="25"/>
  <c r="I64" i="25"/>
  <c r="G103" i="25"/>
  <c r="G69" i="25"/>
  <c r="F67" i="25"/>
  <c r="G99" i="25"/>
  <c r="K99" i="25"/>
  <c r="G102" i="25"/>
  <c r="I89" i="25"/>
  <c r="I88" i="25"/>
  <c r="H99" i="25"/>
  <c r="E97" i="25"/>
  <c r="E98" i="25"/>
  <c r="G64" i="25"/>
  <c r="K64" i="25"/>
  <c r="G66" i="25"/>
  <c r="K66" i="25"/>
  <c r="I102" i="25"/>
  <c r="E89" i="25"/>
  <c r="J93" i="25"/>
  <c r="I52" i="25"/>
  <c r="I47" i="25"/>
  <c r="H102" i="25"/>
  <c r="H93" i="25"/>
  <c r="J67" i="25"/>
  <c r="G71" i="25"/>
  <c r="E95" i="25"/>
  <c r="E72" i="25"/>
  <c r="E77" i="25"/>
  <c r="H89" i="25"/>
  <c r="H88" i="25"/>
  <c r="G93" i="25"/>
  <c r="K93" i="25"/>
  <c r="H70" i="25"/>
  <c r="F65" i="25"/>
  <c r="I99" i="25"/>
  <c r="J52" i="25"/>
  <c r="J47" i="25"/>
  <c r="I93" i="25"/>
  <c r="K68" i="25"/>
  <c r="G89" i="25"/>
  <c r="G88" i="25"/>
  <c r="K88" i="25"/>
  <c r="I96" i="25"/>
  <c r="F100" i="25"/>
  <c r="H64" i="25"/>
  <c r="K67" i="25" l="1"/>
  <c r="K65" i="25"/>
  <c r="I101" i="25"/>
  <c r="G67" i="25"/>
  <c r="H104" i="25"/>
  <c r="I67" i="25"/>
  <c r="H65" i="25"/>
  <c r="F72" i="25"/>
  <c r="F77" i="25"/>
  <c r="G100" i="25"/>
  <c r="F97" i="25"/>
  <c r="F98" i="25"/>
  <c r="I65" i="25"/>
  <c r="G95" i="25"/>
  <c r="G94" i="25"/>
  <c r="J71" i="25"/>
  <c r="H67" i="25"/>
  <c r="I69" i="25"/>
  <c r="H71" i="25"/>
  <c r="G101" i="25"/>
  <c r="K69" i="25"/>
  <c r="J65" i="25"/>
  <c r="K52" i="25"/>
  <c r="G52" i="25"/>
  <c r="K89" i="25"/>
  <c r="F101" i="25"/>
  <c r="E105" i="25"/>
  <c r="F104" i="25"/>
  <c r="F94" i="25"/>
  <c r="K71" i="25"/>
  <c r="J98" i="25"/>
  <c r="J97" i="25"/>
  <c r="J69" i="25"/>
  <c r="K100" i="25" l="1"/>
  <c r="G77" i="25"/>
  <c r="G72" i="25"/>
  <c r="K72" i="25"/>
  <c r="F95" i="25"/>
  <c r="J94" i="25"/>
  <c r="J95" i="25"/>
  <c r="H94" i="25"/>
  <c r="H95" i="25"/>
  <c r="G104" i="25"/>
  <c r="I72" i="25"/>
  <c r="J77" i="25"/>
  <c r="J72" i="25"/>
  <c r="I103" i="25"/>
  <c r="K103" i="25"/>
  <c r="J100" i="25"/>
  <c r="J101" i="25"/>
  <c r="H77" i="25"/>
  <c r="H72" i="25"/>
  <c r="I97" i="25"/>
  <c r="I98" i="25"/>
  <c r="H100" i="25"/>
  <c r="J103" i="25"/>
  <c r="K94" i="25"/>
  <c r="H97" i="25"/>
  <c r="I94" i="25"/>
  <c r="I95" i="25"/>
  <c r="G97" i="25"/>
  <c r="G98" i="25"/>
  <c r="K97" i="25"/>
  <c r="J104" i="25" l="1"/>
  <c r="F107" i="25"/>
  <c r="F105" i="25"/>
  <c r="E107" i="25"/>
  <c r="K104" i="25"/>
  <c r="K98" i="25"/>
  <c r="H98" i="25"/>
  <c r="H101" i="25"/>
  <c r="K101" i="25"/>
  <c r="I104" i="25"/>
  <c r="K77" i="25"/>
  <c r="I77" i="25"/>
  <c r="K95" i="25"/>
  <c r="I107" i="25" l="1"/>
  <c r="I105" i="25"/>
  <c r="K105" i="25"/>
  <c r="G107" i="25"/>
  <c r="G105" i="25"/>
  <c r="J107" i="25"/>
  <c r="J105" i="25"/>
  <c r="H107" i="25"/>
  <c r="H105" i="25"/>
  <c r="K107" i="25" l="1"/>
</calcChain>
</file>

<file path=xl/sharedStrings.xml><?xml version="1.0" encoding="utf-8"?>
<sst xmlns="http://schemas.openxmlformats.org/spreadsheetml/2006/main" count="303" uniqueCount="120">
  <si>
    <t>Skupaj</t>
  </si>
  <si>
    <t>Obračun nadomestila za izvajanje - člen 13(2)(a)(ii)</t>
  </si>
  <si>
    <t>Obračun nadomestila za izvajanje - člen 13(2)(a)(i)</t>
  </si>
  <si>
    <t>Lastniški kapital</t>
  </si>
  <si>
    <t>Mikrokrediti</t>
  </si>
  <si>
    <t>Posojila</t>
  </si>
  <si>
    <t>Osnovno nadomestilo za Lastniški kapital -člen 13(2)(a)(i)</t>
  </si>
  <si>
    <t>Izračun provizije po FI</t>
  </si>
  <si>
    <t>Osnovno nadomestilo za ostale FI - člen 13(2)(a)(ii)</t>
  </si>
  <si>
    <t>Nadomestilo za uspešnost za Lastniški kapital - člen 13(2)(b)(i)</t>
  </si>
  <si>
    <t>Nadomestilo za uspešnost za Posojila - člen 13(2)(b)(ii)</t>
  </si>
  <si>
    <t>Nadomestilo za uspešnost za Jamstva in Mikrokredite - člen 13(2)(b)(iii) in 13(2)(b)(iv)</t>
  </si>
  <si>
    <t>Finančni posrednik - provizija za izvajanje - člen 13(2)(a)</t>
  </si>
  <si>
    <t>Obračun nadomestila za uspešnost - člen 13(2)(b)(i)</t>
  </si>
  <si>
    <t>Obračun nadomestila za uspešnost - člen 13(2)(b)(iii)</t>
  </si>
  <si>
    <t>Obračun nadomestila za uspešnost - člen 13(2)(b)(iv)</t>
  </si>
  <si>
    <t>Obračun nadomestila za uspešnost - člen 13(2)(b)(ii)</t>
  </si>
  <si>
    <t>Lastniški kapital - izvajanje</t>
  </si>
  <si>
    <t>Lastniški kapital - nadomestilo za uspešnost</t>
  </si>
  <si>
    <t>Lastniški kapital - skupaj</t>
  </si>
  <si>
    <t>Jamstva - izvajanje</t>
  </si>
  <si>
    <t>Jamstva - nadomestilo za uspešnost</t>
  </si>
  <si>
    <t>Jamstva - skupaj</t>
  </si>
  <si>
    <t>Posojila - izvajanje</t>
  </si>
  <si>
    <t>Posojila - nadomestilo za uspešnost</t>
  </si>
  <si>
    <t>Posojila - skupaj</t>
  </si>
  <si>
    <t>Mikrokrediti - izvajanje</t>
  </si>
  <si>
    <t>Mikrokrediti - nadomestilo za uspešnost</t>
  </si>
  <si>
    <t>Mikrokrediti - skupaj</t>
  </si>
  <si>
    <t>Prag za provizijo po členu 13 (3)</t>
  </si>
  <si>
    <t>Presežen prag za provizijo</t>
  </si>
  <si>
    <t>Skupaj sredstva za FP</t>
  </si>
  <si>
    <t>Skupaj % provizije v obdobju upravičenosti</t>
  </si>
  <si>
    <t>Skupaj
provizija</t>
  </si>
  <si>
    <t>Sredstva namenjena finančnim posrednikom:</t>
  </si>
  <si>
    <t>Provizija za upravljanje - člen 13(1)(a) - osnova so vplačila v FOF</t>
  </si>
  <si>
    <t>Provizija za upravljanje po členu 13(1)(b) - osnova so izplačila FP-jem</t>
  </si>
  <si>
    <t>Nadomestilo za izvajanje - člen 13(2)(a)(ii)</t>
  </si>
  <si>
    <t>Skupaj provizija za upravljanje</t>
  </si>
  <si>
    <t>Skupaj  provizija za izvajanje</t>
  </si>
  <si>
    <t>Provizija SID banke</t>
  </si>
  <si>
    <t>Nadomestilo za uspešnost izvajanja kot FP- člen 13(2)(b)(iii)</t>
  </si>
  <si>
    <t xml:space="preserve">Skupaj sredstva </t>
  </si>
  <si>
    <t>Skupaj provizija SIDB in finančnih posrednikov</t>
  </si>
  <si>
    <t>2. Sredstva, namenjena SID banki za izvajanje FI</t>
  </si>
  <si>
    <t>1. Vplačana sredstva v sklad</t>
  </si>
  <si>
    <t>kolona D</t>
  </si>
  <si>
    <t>kolona E</t>
  </si>
  <si>
    <t>kolona F</t>
  </si>
  <si>
    <t>kolona G</t>
  </si>
  <si>
    <t>kolona H</t>
  </si>
  <si>
    <t>kolona I</t>
  </si>
  <si>
    <t>kolona J</t>
  </si>
  <si>
    <t>vrstica
excel</t>
  </si>
  <si>
    <t>4.Odstotek  provizije za upravljanje po členu 13(1)(a)</t>
  </si>
  <si>
    <t>5. Provizija za upravljanje člen 13(1)(a)</t>
  </si>
  <si>
    <t>3. Osnova za provizijo po členu 13(1)(a)</t>
  </si>
  <si>
    <t>Jamstva SID banka - osnova</t>
  </si>
  <si>
    <t>Nadomestilo za uspešnost za finančne posrednike - člen 13(2)(b)</t>
  </si>
  <si>
    <t>Posojila - osnova</t>
  </si>
  <si>
    <t>POVZETKI:</t>
  </si>
  <si>
    <t>7. Sredstva, namenjena drugim FP-jem (osnova za provizijo po členu 13(1)(b):</t>
  </si>
  <si>
    <t>8. Odstotek  provizije za upravljanje po členu 13(1)(b)</t>
  </si>
  <si>
    <t>6. Plan plasiranja sredstev drugim finančnim posrednikom</t>
  </si>
  <si>
    <t>Lastniški kapital - osnova</t>
  </si>
  <si>
    <t>Mikrokrediti - osnova</t>
  </si>
  <si>
    <t>Jamstva SID banka</t>
  </si>
  <si>
    <t>Jamstva - ostali FP</t>
  </si>
  <si>
    <t>Jamstva drugi FP - osnova</t>
  </si>
  <si>
    <t>Skupaj provizija za izvajanje - člen 13(2)(a) za druge fin. posrednike:</t>
  </si>
  <si>
    <t xml:space="preserve">Skupaj provizija za izvajanje za fin. Posrednike - člen 13(2)(a) </t>
  </si>
  <si>
    <t>Skupaj nadomestilo za uspešnost - člen 13(2)(b) za druge fin. posrednike:</t>
  </si>
  <si>
    <t>Plan plasmajev finančnim posrednikom po letih</t>
  </si>
  <si>
    <t>Skupaj provizija za upravljanje in izvajanje</t>
  </si>
  <si>
    <t>Skupaj nadomestilo za uspešnost - člen 13(2)(b)</t>
  </si>
  <si>
    <t>9. Provizija za upravljanje - člen 13(1)(b)</t>
  </si>
  <si>
    <t>10. Skupaj provizija za upravljalca Sklada skladov člen 13(1)</t>
  </si>
  <si>
    <t>kolona K</t>
  </si>
  <si>
    <t>Skupaj nadomestilo za uspešnost - člen 13(2)(b) SID banka</t>
  </si>
  <si>
    <t>Skupaj provizija za izvajanje - člen 13(2)(a) SID banka</t>
  </si>
  <si>
    <t>Skupaj provizija drugih finančnih posrednikov za izvajanje in nadomestilo za uspešnost po fin. instrumentih</t>
  </si>
  <si>
    <t>Skupaj provizija drugih finančnih posrednikov</t>
  </si>
  <si>
    <t>Povprečni letni % provizije</t>
  </si>
  <si>
    <t>UPRAVLJANJE SKLADA SKLADOV</t>
  </si>
  <si>
    <t>Plan plasmajev finančnim posrednikom po letih - brez SID banke</t>
  </si>
  <si>
    <t>Sredstva namenjena finančnim posrednikom - brez SID banke:</t>
  </si>
  <si>
    <t>Q4/2018</t>
  </si>
  <si>
    <t>Q1/2019</t>
  </si>
  <si>
    <t>Q2/2019</t>
  </si>
  <si>
    <t>Q3/2019</t>
  </si>
  <si>
    <t>Q4/2019</t>
  </si>
  <si>
    <t>Q1/2020</t>
  </si>
  <si>
    <t>Q2/2020</t>
  </si>
  <si>
    <t>Q3/2020</t>
  </si>
  <si>
    <t>Q4/2020</t>
  </si>
  <si>
    <t>Q1/2021</t>
  </si>
  <si>
    <t>Q2/2021</t>
  </si>
  <si>
    <t>Q3/2021</t>
  </si>
  <si>
    <t>Q4/2021</t>
  </si>
  <si>
    <t>Q1/2022</t>
  </si>
  <si>
    <t>Q2/2022</t>
  </si>
  <si>
    <t>Q3/2022</t>
  </si>
  <si>
    <t>Q4/2022</t>
  </si>
  <si>
    <t>Q1/2023</t>
  </si>
  <si>
    <t>Q2/2023</t>
  </si>
  <si>
    <t>Q3/2023</t>
  </si>
  <si>
    <t>Q4/2023</t>
  </si>
  <si>
    <t>Q3/2018</t>
  </si>
  <si>
    <t>PLAN za vse finančne posrednike (ekp sredstva + vzvod FP) - po kvartalih</t>
  </si>
  <si>
    <t>Po kvartalih so predstavljeni predlagani (skupni) plasmaji, ki jih lahko realizira en sam finančni posrednik ali več njih. Za posamezno kvoto lahko tako kandidira več finančnih posrednikov, ki si tako glede na udeležbo v pridobljeni kvoti pro rata razdelijo tudi plan plasmajev</t>
  </si>
  <si>
    <t>Predstavljen plan plasmajev je le usmeritev finančnim posrednikom, ki omogoča doseganje in izpolnjevanje pogodbenih zavez glede posredovanja sredstev kredita končnim prejemnikom, pri čemer si lahko (in je zaželjeno/bo v razpisu spodbujeno) zastavijo tudi bolj optimistične cilje</t>
  </si>
  <si>
    <t>vpiši</t>
  </si>
  <si>
    <t>Kontrola minimalnih kumulativnih %</t>
  </si>
  <si>
    <t>EKP MIKROPOSOJILA MSP</t>
  </si>
  <si>
    <t>SKUPAJ mikroposojila MSP (akumulacija)</t>
  </si>
  <si>
    <t xml:space="preserve">Kraj in datum: </t>
  </si>
  <si>
    <t>EKP mikroposojila MSP (2014-2020) z vzvodom finančnega posrednika</t>
  </si>
  <si>
    <t>Podpis ponudnika:</t>
  </si>
  <si>
    <t>obrazec Plan plasmajev_Mikroposojila</t>
  </si>
  <si>
    <t xml:space="preserve">V kolikor ponudnik 100% plasma sredstev doseže že pred Q4 2023, je zaželjeno, da nadaljuje z izpolnjevanjem tabele tako, da plan 100% preseže.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</si>
</sst>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0.0%"/>
    <numFmt numFmtId="165" formatCode="_-* #,##0\ _€_-;\-* #,##0\ _€_-;_-* &quot;-&quot;??\ _€_-;_-@_-"/>
    <numFmt numFmtId="166" formatCode="0.000%"/>
  </numFmts>
  <fonts count="13" x14ac:knownFonts="1">
    <font>
      <sz val="11"/>
      <color theme="1"/>
      <name val="Calibri"/>
      <family val="2"/>
      <charset val="238"/>
      <scheme val="minor"/>
    </font>
    <font>
      <sz val="11"/>
      <color theme="1"/>
      <name val="Calibri"/>
      <family val="2"/>
      <charset val="238"/>
      <scheme val="minor"/>
    </font>
    <font>
      <b/>
      <sz val="9"/>
      <color theme="1"/>
      <name val="Tahoma"/>
      <family val="2"/>
      <charset val="238"/>
    </font>
    <font>
      <sz val="9"/>
      <color theme="1"/>
      <name val="Tahoma"/>
      <family val="2"/>
      <charset val="238"/>
    </font>
    <font>
      <b/>
      <sz val="10"/>
      <color theme="1"/>
      <name val="Tahoma"/>
      <family val="2"/>
      <charset val="238"/>
    </font>
    <font>
      <b/>
      <sz val="11"/>
      <color theme="1"/>
      <name val="Tahoma"/>
      <family val="2"/>
      <charset val="238"/>
    </font>
    <font>
      <i/>
      <sz val="9"/>
      <color theme="1"/>
      <name val="Tahoma"/>
      <family val="2"/>
      <charset val="238"/>
    </font>
    <font>
      <sz val="8"/>
      <color theme="1"/>
      <name val="Tahoma"/>
      <family val="2"/>
      <charset val="238"/>
    </font>
    <font>
      <sz val="11"/>
      <color theme="1"/>
      <name val="Tahoma"/>
      <family val="2"/>
      <charset val="238"/>
    </font>
    <font>
      <b/>
      <sz val="13"/>
      <color theme="1"/>
      <name val="Tahoma"/>
      <family val="2"/>
      <charset val="238"/>
    </font>
    <font>
      <b/>
      <sz val="8"/>
      <color theme="1"/>
      <name val="Tahoma"/>
      <family val="2"/>
      <charset val="238"/>
    </font>
    <font>
      <sz val="10"/>
      <color theme="1"/>
      <name val="Tahoma"/>
      <family val="2"/>
      <charset val="238"/>
    </font>
    <font>
      <b/>
      <sz val="11"/>
      <color theme="1"/>
      <name val="Calibri"/>
      <family val="2"/>
      <charset val="238"/>
      <scheme val="minor"/>
    </font>
  </fonts>
  <fills count="11">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7" tint="0.59999389629810485"/>
        <bgColor indexed="64"/>
      </patternFill>
    </fill>
    <fill>
      <patternFill patternType="solid">
        <fgColor rgb="FFC00000"/>
        <bgColor indexed="64"/>
      </patternFill>
    </fill>
    <fill>
      <patternFill patternType="solid">
        <fgColor rgb="FFFFFFCC"/>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right style="thin">
        <color indexed="64"/>
      </right>
      <top style="medium">
        <color indexed="64"/>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74">
    <xf numFmtId="0" fontId="0" fillId="0" borderId="0" xfId="0"/>
    <xf numFmtId="0" fontId="3" fillId="0" borderId="0" xfId="0" applyFont="1"/>
    <xf numFmtId="3" fontId="3" fillId="0" borderId="0" xfId="0" applyNumberFormat="1" applyFont="1"/>
    <xf numFmtId="0" fontId="3" fillId="0" borderId="0" xfId="0" applyFont="1" applyAlignment="1">
      <alignment wrapText="1"/>
    </xf>
    <xf numFmtId="0" fontId="3" fillId="0" borderId="0" xfId="0" applyFont="1" applyAlignment="1">
      <alignment vertical="center"/>
    </xf>
    <xf numFmtId="3" fontId="3" fillId="0" borderId="0" xfId="0" applyNumberFormat="1" applyFont="1" applyBorder="1"/>
    <xf numFmtId="3" fontId="3" fillId="0" borderId="0" xfId="0" applyNumberFormat="1" applyFont="1" applyFill="1" applyBorder="1" applyAlignment="1">
      <alignment horizontal="right"/>
    </xf>
    <xf numFmtId="3" fontId="3" fillId="0" borderId="5" xfId="0" applyNumberFormat="1" applyFont="1" applyFill="1" applyBorder="1" applyAlignment="1">
      <alignment horizontal="right"/>
    </xf>
    <xf numFmtId="3" fontId="3" fillId="0" borderId="2" xfId="0" applyNumberFormat="1" applyFont="1" applyFill="1" applyBorder="1" applyAlignment="1">
      <alignment horizontal="right" vertical="center"/>
    </xf>
    <xf numFmtId="3" fontId="3" fillId="0" borderId="8" xfId="0" applyNumberFormat="1" applyFont="1" applyFill="1" applyBorder="1" applyAlignment="1">
      <alignment horizontal="right"/>
    </xf>
    <xf numFmtId="3" fontId="3" fillId="0" borderId="9" xfId="0" applyNumberFormat="1" applyFont="1" applyFill="1" applyBorder="1" applyAlignment="1">
      <alignment horizontal="right"/>
    </xf>
    <xf numFmtId="164" fontId="3" fillId="0" borderId="8" xfId="1" applyNumberFormat="1" applyFont="1" applyFill="1" applyBorder="1" applyAlignment="1">
      <alignment horizontal="right"/>
    </xf>
    <xf numFmtId="3" fontId="4" fillId="4" borderId="8" xfId="0" applyNumberFormat="1" applyFont="1" applyFill="1" applyBorder="1" applyAlignment="1">
      <alignment horizontal="right" vertical="center"/>
    </xf>
    <xf numFmtId="3" fontId="3" fillId="0" borderId="12" xfId="0" applyNumberFormat="1" applyFont="1" applyFill="1" applyBorder="1" applyAlignment="1">
      <alignment horizontal="right"/>
    </xf>
    <xf numFmtId="3" fontId="3" fillId="0" borderId="11" xfId="0" applyNumberFormat="1" applyFont="1" applyFill="1" applyBorder="1" applyAlignment="1">
      <alignment horizontal="right"/>
    </xf>
    <xf numFmtId="3" fontId="3" fillId="0" borderId="13" xfId="0" applyNumberFormat="1" applyFont="1" applyFill="1" applyBorder="1" applyAlignment="1">
      <alignment horizontal="right"/>
    </xf>
    <xf numFmtId="164" fontId="3" fillId="0" borderId="1" xfId="1" applyNumberFormat="1" applyFont="1" applyFill="1" applyBorder="1" applyAlignment="1">
      <alignment horizontal="right"/>
    </xf>
    <xf numFmtId="0" fontId="3" fillId="0" borderId="12" xfId="0" applyFont="1" applyFill="1" applyBorder="1" applyAlignment="1">
      <alignment vertical="center"/>
    </xf>
    <xf numFmtId="0" fontId="3" fillId="0" borderId="13" xfId="0" applyFont="1" applyFill="1" applyBorder="1" applyAlignment="1">
      <alignment vertical="center"/>
    </xf>
    <xf numFmtId="3" fontId="2" fillId="0" borderId="13" xfId="0" applyNumberFormat="1" applyFont="1" applyBorder="1"/>
    <xf numFmtId="0" fontId="4" fillId="4" borderId="7" xfId="0" applyFont="1" applyFill="1" applyBorder="1" applyAlignment="1">
      <alignment vertical="center" wrapText="1"/>
    </xf>
    <xf numFmtId="3" fontId="2" fillId="0" borderId="0" xfId="0" applyNumberFormat="1" applyFont="1" applyBorder="1"/>
    <xf numFmtId="164" fontId="3" fillId="0" borderId="11" xfId="1" applyNumberFormat="1" applyFont="1" applyFill="1" applyBorder="1" applyAlignment="1">
      <alignment horizontal="right"/>
    </xf>
    <xf numFmtId="164" fontId="3" fillId="0" borderId="0" xfId="0" applyNumberFormat="1" applyFont="1" applyFill="1" applyBorder="1" applyAlignment="1">
      <alignment horizontal="right" vertical="center"/>
    </xf>
    <xf numFmtId="164" fontId="3" fillId="0" borderId="0" xfId="1" applyNumberFormat="1" applyFont="1" applyFill="1" applyBorder="1" applyAlignment="1">
      <alignment horizontal="right" vertical="center"/>
    </xf>
    <xf numFmtId="164" fontId="3" fillId="0" borderId="12" xfId="1" applyNumberFormat="1" applyFont="1" applyFill="1" applyBorder="1" applyAlignment="1">
      <alignment horizontal="right" vertical="center"/>
    </xf>
    <xf numFmtId="0" fontId="2" fillId="0" borderId="1" xfId="0" applyFont="1" applyBorder="1" applyAlignment="1">
      <alignment horizontal="center"/>
    </xf>
    <xf numFmtId="0" fontId="2" fillId="0" borderId="8" xfId="0" applyFont="1" applyBorder="1" applyAlignment="1">
      <alignment horizontal="right"/>
    </xf>
    <xf numFmtId="3" fontId="3" fillId="0" borderId="0" xfId="0" applyNumberFormat="1" applyFont="1" applyFill="1"/>
    <xf numFmtId="0" fontId="2" fillId="0" borderId="7" xfId="0" applyFont="1" applyBorder="1" applyAlignment="1">
      <alignment horizontal="right"/>
    </xf>
    <xf numFmtId="0" fontId="2" fillId="0" borderId="1" xfId="0" applyFont="1" applyBorder="1" applyAlignment="1">
      <alignment horizontal="right"/>
    </xf>
    <xf numFmtId="164" fontId="3" fillId="0" borderId="12" xfId="0" applyNumberFormat="1" applyFont="1" applyFill="1" applyBorder="1" applyAlignment="1">
      <alignment horizontal="right" vertical="center"/>
    </xf>
    <xf numFmtId="0" fontId="3" fillId="0" borderId="7" xfId="0" applyFont="1" applyFill="1" applyBorder="1" applyAlignment="1">
      <alignment vertical="center"/>
    </xf>
    <xf numFmtId="3" fontId="3" fillId="0" borderId="12" xfId="0" applyNumberFormat="1" applyFont="1" applyFill="1" applyBorder="1" applyAlignment="1">
      <alignment horizontal="center"/>
    </xf>
    <xf numFmtId="0" fontId="3" fillId="0" borderId="11" xfId="0" applyFont="1" applyFill="1" applyBorder="1" applyAlignment="1">
      <alignment vertical="center"/>
    </xf>
    <xf numFmtId="3" fontId="2" fillId="0" borderId="5" xfId="0" applyNumberFormat="1" applyFont="1" applyBorder="1"/>
    <xf numFmtId="3" fontId="2" fillId="0" borderId="4" xfId="0" applyNumberFormat="1" applyFont="1" applyBorder="1"/>
    <xf numFmtId="0" fontId="3" fillId="5" borderId="0" xfId="0" applyFont="1" applyFill="1"/>
    <xf numFmtId="0" fontId="3" fillId="0" borderId="12" xfId="0" applyFont="1" applyFill="1" applyBorder="1" applyAlignment="1">
      <alignment vertical="center" wrapText="1"/>
    </xf>
    <xf numFmtId="3" fontId="3" fillId="0" borderId="11" xfId="0" applyNumberFormat="1" applyFont="1" applyFill="1" applyBorder="1" applyAlignment="1">
      <alignment horizontal="center"/>
    </xf>
    <xf numFmtId="164" fontId="3" fillId="0" borderId="1" xfId="0" applyNumberFormat="1" applyFont="1" applyFill="1" applyBorder="1" applyAlignment="1">
      <alignment horizontal="right" vertical="center"/>
    </xf>
    <xf numFmtId="3" fontId="3" fillId="0" borderId="4" xfId="0" applyNumberFormat="1" applyFont="1" applyFill="1" applyBorder="1" applyAlignment="1">
      <alignment horizontal="right"/>
    </xf>
    <xf numFmtId="3" fontId="4" fillId="4" borderId="1" xfId="0" applyNumberFormat="1" applyFont="1" applyFill="1" applyBorder="1" applyAlignment="1">
      <alignment horizontal="right" vertical="center"/>
    </xf>
    <xf numFmtId="3" fontId="3" fillId="0" borderId="12" xfId="0" applyNumberFormat="1" applyFont="1" applyFill="1" applyBorder="1" applyAlignment="1">
      <alignment horizontal="right" vertical="center"/>
    </xf>
    <xf numFmtId="0" fontId="6" fillId="0" borderId="0" xfId="0" applyFont="1"/>
    <xf numFmtId="3" fontId="6" fillId="0" borderId="2" xfId="0" applyNumberFormat="1" applyFont="1" applyBorder="1"/>
    <xf numFmtId="0" fontId="2" fillId="6" borderId="8" xfId="0" applyFont="1" applyFill="1" applyBorder="1" applyAlignment="1">
      <alignment horizontal="right"/>
    </xf>
    <xf numFmtId="0" fontId="2" fillId="0" borderId="0" xfId="0" applyFont="1" applyBorder="1" applyAlignment="1">
      <alignment horizontal="center"/>
    </xf>
    <xf numFmtId="164" fontId="3" fillId="0" borderId="0" xfId="1" applyNumberFormat="1" applyFont="1" applyFill="1" applyBorder="1" applyAlignment="1">
      <alignment horizontal="right"/>
    </xf>
    <xf numFmtId="3" fontId="6" fillId="0" borderId="12" xfId="0" applyNumberFormat="1" applyFont="1" applyBorder="1"/>
    <xf numFmtId="0" fontId="7" fillId="6" borderId="1" xfId="0" applyFont="1" applyFill="1" applyBorder="1" applyAlignment="1">
      <alignment horizontal="center" wrapText="1"/>
    </xf>
    <xf numFmtId="3" fontId="3" fillId="0" borderId="12" xfId="0" applyNumberFormat="1" applyFont="1" applyBorder="1"/>
    <xf numFmtId="3" fontId="3" fillId="0" borderId="12" xfId="0" applyNumberFormat="1" applyFont="1" applyBorder="1" applyAlignment="1">
      <alignment horizontal="center"/>
    </xf>
    <xf numFmtId="3" fontId="3" fillId="0" borderId="11" xfId="0" applyNumberFormat="1" applyFont="1" applyBorder="1"/>
    <xf numFmtId="9" fontId="3" fillId="0" borderId="11" xfId="1" applyNumberFormat="1" applyFont="1" applyBorder="1"/>
    <xf numFmtId="3" fontId="3" fillId="0" borderId="11" xfId="0" applyNumberFormat="1" applyFont="1" applyBorder="1" applyAlignment="1">
      <alignment horizontal="center"/>
    </xf>
    <xf numFmtId="3" fontId="3" fillId="0" borderId="13" xfId="0" applyNumberFormat="1" applyFont="1" applyBorder="1"/>
    <xf numFmtId="3" fontId="3" fillId="0" borderId="13" xfId="0" applyNumberFormat="1" applyFont="1" applyBorder="1" applyAlignment="1">
      <alignment horizontal="center"/>
    </xf>
    <xf numFmtId="9" fontId="3" fillId="0" borderId="12" xfId="1" applyNumberFormat="1" applyFont="1" applyBorder="1" applyAlignment="1">
      <alignment horizontal="center"/>
    </xf>
    <xf numFmtId="9" fontId="3" fillId="0" borderId="13" xfId="1" applyNumberFormat="1" applyFont="1" applyBorder="1" applyAlignment="1">
      <alignment horizontal="center"/>
    </xf>
    <xf numFmtId="9" fontId="3" fillId="0" borderId="11" xfId="1" applyNumberFormat="1" applyFont="1" applyBorder="1" applyAlignment="1">
      <alignment horizontal="center"/>
    </xf>
    <xf numFmtId="0" fontId="2" fillId="6" borderId="7" xfId="0" applyFont="1" applyFill="1" applyBorder="1" applyAlignment="1">
      <alignment horizontal="right"/>
    </xf>
    <xf numFmtId="0" fontId="2" fillId="6" borderId="9" xfId="0" applyFont="1" applyFill="1" applyBorder="1" applyAlignment="1">
      <alignment horizontal="right"/>
    </xf>
    <xf numFmtId="0" fontId="2" fillId="6" borderId="1" xfId="0" applyFont="1" applyFill="1" applyBorder="1" applyAlignment="1">
      <alignment horizontal="right" wrapText="1"/>
    </xf>
    <xf numFmtId="164" fontId="3" fillId="0" borderId="13" xfId="1" applyNumberFormat="1" applyFont="1" applyBorder="1" applyAlignment="1">
      <alignment horizontal="center"/>
    </xf>
    <xf numFmtId="164" fontId="3" fillId="0" borderId="11" xfId="1" applyNumberFormat="1" applyFont="1" applyBorder="1" applyAlignment="1">
      <alignment horizontal="center"/>
    </xf>
    <xf numFmtId="164" fontId="3" fillId="0" borderId="12" xfId="1" applyNumberFormat="1" applyFont="1" applyBorder="1" applyAlignment="1">
      <alignment horizontal="center"/>
    </xf>
    <xf numFmtId="3" fontId="3" fillId="0" borderId="0" xfId="0" applyNumberFormat="1" applyFont="1" applyAlignment="1">
      <alignment horizontal="center"/>
    </xf>
    <xf numFmtId="0" fontId="2" fillId="6" borderId="1" xfId="0" applyFont="1" applyFill="1" applyBorder="1" applyAlignment="1">
      <alignment horizontal="right"/>
    </xf>
    <xf numFmtId="0" fontId="2" fillId="6" borderId="7" xfId="0" applyFont="1" applyFill="1" applyBorder="1"/>
    <xf numFmtId="3" fontId="3" fillId="0" borderId="12" xfId="0" applyNumberFormat="1" applyFont="1" applyFill="1" applyBorder="1" applyAlignment="1">
      <alignment horizontal="center" vertical="center"/>
    </xf>
    <xf numFmtId="3" fontId="3" fillId="0" borderId="12" xfId="1" applyNumberFormat="1" applyFont="1" applyFill="1" applyBorder="1" applyAlignment="1">
      <alignment horizontal="right" vertical="center"/>
    </xf>
    <xf numFmtId="0" fontId="3" fillId="0" borderId="13" xfId="0" applyFont="1" applyFill="1" applyBorder="1" applyAlignment="1">
      <alignment vertical="center" wrapText="1"/>
    </xf>
    <xf numFmtId="3" fontId="3" fillId="0" borderId="13" xfId="0" applyNumberFormat="1" applyFont="1" applyFill="1" applyBorder="1" applyAlignment="1">
      <alignment horizontal="center" vertical="center"/>
    </xf>
    <xf numFmtId="3" fontId="3" fillId="0" borderId="13" xfId="0" applyNumberFormat="1" applyFont="1" applyFill="1" applyBorder="1" applyAlignment="1">
      <alignment horizontal="center"/>
    </xf>
    <xf numFmtId="3" fontId="2" fillId="6" borderId="7" xfId="0" applyNumberFormat="1" applyFont="1" applyFill="1" applyBorder="1" applyAlignment="1">
      <alignment wrapText="1"/>
    </xf>
    <xf numFmtId="0" fontId="2" fillId="6" borderId="15" xfId="0" applyFont="1" applyFill="1" applyBorder="1" applyAlignment="1">
      <alignment horizontal="left" wrapText="1"/>
    </xf>
    <xf numFmtId="0" fontId="2" fillId="6" borderId="15" xfId="0" applyFont="1" applyFill="1" applyBorder="1" applyAlignment="1">
      <alignment horizontal="right"/>
    </xf>
    <xf numFmtId="0" fontId="2" fillId="6" borderId="16" xfId="0" applyFont="1" applyFill="1" applyBorder="1" applyAlignment="1">
      <alignment horizontal="right"/>
    </xf>
    <xf numFmtId="164" fontId="3" fillId="0" borderId="9" xfId="1" applyNumberFormat="1" applyFont="1" applyFill="1" applyBorder="1" applyAlignment="1">
      <alignment horizontal="right"/>
    </xf>
    <xf numFmtId="164" fontId="3" fillId="0" borderId="7" xfId="0" applyNumberFormat="1" applyFont="1" applyFill="1" applyBorder="1" applyAlignment="1">
      <alignment horizontal="right" vertical="center"/>
    </xf>
    <xf numFmtId="164" fontId="3" fillId="0" borderId="7" xfId="1" applyNumberFormat="1" applyFont="1" applyFill="1" applyBorder="1" applyAlignment="1">
      <alignment horizontal="right"/>
    </xf>
    <xf numFmtId="3" fontId="3" fillId="0" borderId="2" xfId="1" applyNumberFormat="1" applyFont="1" applyFill="1" applyBorder="1" applyAlignment="1">
      <alignment horizontal="right" vertical="center"/>
    </xf>
    <xf numFmtId="3" fontId="3" fillId="0" borderId="2" xfId="0" applyNumberFormat="1" applyFont="1" applyFill="1" applyBorder="1" applyAlignment="1">
      <alignment horizontal="right"/>
    </xf>
    <xf numFmtId="3" fontId="3" fillId="0" borderId="14" xfId="0" applyNumberFormat="1" applyFont="1" applyFill="1" applyBorder="1" applyAlignment="1">
      <alignment horizontal="right"/>
    </xf>
    <xf numFmtId="3" fontId="2" fillId="6" borderId="1" xfId="0" applyNumberFormat="1" applyFont="1" applyFill="1" applyBorder="1" applyAlignment="1">
      <alignment horizontal="right" vertical="center"/>
    </xf>
    <xf numFmtId="0" fontId="2" fillId="6" borderId="7" xfId="0" applyFont="1" applyFill="1" applyBorder="1" applyAlignment="1">
      <alignment vertical="center"/>
    </xf>
    <xf numFmtId="3" fontId="2" fillId="6" borderId="8" xfId="0" applyNumberFormat="1" applyFont="1" applyFill="1" applyBorder="1" applyAlignment="1">
      <alignment horizontal="right" vertical="center"/>
    </xf>
    <xf numFmtId="0" fontId="3" fillId="0" borderId="0" xfId="0" applyFont="1" applyAlignment="1"/>
    <xf numFmtId="0" fontId="2" fillId="4" borderId="1" xfId="0" applyFont="1" applyFill="1" applyBorder="1" applyAlignment="1">
      <alignment horizontal="right" vertical="center"/>
    </xf>
    <xf numFmtId="0" fontId="2" fillId="4" borderId="8" xfId="0" applyFont="1" applyFill="1" applyBorder="1" applyAlignment="1">
      <alignment horizontal="right" vertical="center"/>
    </xf>
    <xf numFmtId="0" fontId="2" fillId="4" borderId="1" xfId="0" applyFont="1" applyFill="1" applyBorder="1" applyAlignment="1">
      <alignment horizontal="center" vertical="center"/>
    </xf>
    <xf numFmtId="0" fontId="2" fillId="4" borderId="7" xfId="0" applyFont="1" applyFill="1" applyBorder="1" applyAlignment="1">
      <alignment vertical="center"/>
    </xf>
    <xf numFmtId="164" fontId="3" fillId="0" borderId="1" xfId="1" applyNumberFormat="1" applyFont="1" applyFill="1" applyBorder="1" applyAlignment="1">
      <alignment horizontal="right" vertical="center"/>
    </xf>
    <xf numFmtId="164" fontId="3" fillId="0" borderId="11" xfId="1" applyNumberFormat="1" applyFont="1" applyFill="1" applyBorder="1" applyAlignment="1">
      <alignment horizontal="right" vertical="center"/>
    </xf>
    <xf numFmtId="0" fontId="3" fillId="0" borderId="7" xfId="0" applyFont="1" applyFill="1" applyBorder="1" applyAlignment="1">
      <alignment horizontal="left" vertical="center" wrapText="1"/>
    </xf>
    <xf numFmtId="164" fontId="2" fillId="6" borderId="1" xfId="1" applyNumberFormat="1" applyFont="1" applyFill="1" applyBorder="1" applyAlignment="1">
      <alignment horizontal="center" vertical="center"/>
    </xf>
    <xf numFmtId="3" fontId="2" fillId="6" borderId="7" xfId="0" applyNumberFormat="1" applyFont="1" applyFill="1" applyBorder="1" applyAlignment="1">
      <alignment horizontal="center" vertical="center"/>
    </xf>
    <xf numFmtId="3" fontId="2" fillId="6" borderId="1" xfId="0" applyNumberFormat="1" applyFont="1" applyFill="1" applyBorder="1" applyAlignment="1">
      <alignment horizontal="center" vertical="center"/>
    </xf>
    <xf numFmtId="0" fontId="3" fillId="0" borderId="0" xfId="0" applyFont="1" applyAlignment="1">
      <alignment horizontal="center" vertical="center"/>
    </xf>
    <xf numFmtId="3" fontId="2" fillId="6" borderId="7" xfId="0" applyNumberFormat="1" applyFont="1" applyFill="1" applyBorder="1" applyAlignment="1">
      <alignment horizontal="left" vertical="center"/>
    </xf>
    <xf numFmtId="0" fontId="3" fillId="0" borderId="1" xfId="0" applyFont="1" applyBorder="1" applyAlignment="1">
      <alignment horizontal="center"/>
    </xf>
    <xf numFmtId="0" fontId="3" fillId="0" borderId="0" xfId="0" applyFont="1" applyAlignment="1">
      <alignment vertical="top"/>
    </xf>
    <xf numFmtId="0" fontId="3" fillId="0" borderId="1" xfId="0" applyFont="1" applyBorder="1" applyAlignment="1">
      <alignment horizontal="center" vertical="center"/>
    </xf>
    <xf numFmtId="3" fontId="2" fillId="6" borderId="8" xfId="0" applyNumberFormat="1" applyFont="1" applyFill="1" applyBorder="1" applyAlignment="1">
      <alignment horizontal="right" vertical="center" wrapText="1"/>
    </xf>
    <xf numFmtId="0" fontId="3" fillId="0" borderId="2" xfId="0" applyFont="1" applyBorder="1" applyAlignment="1">
      <alignment vertical="top"/>
    </xf>
    <xf numFmtId="3" fontId="3" fillId="0" borderId="12" xfId="0" applyNumberFormat="1" applyFont="1" applyBorder="1" applyAlignment="1">
      <alignment horizontal="right" vertical="top"/>
    </xf>
    <xf numFmtId="3" fontId="3" fillId="0" borderId="0" xfId="0" applyNumberFormat="1" applyFont="1" applyBorder="1" applyAlignment="1">
      <alignment horizontal="right" vertical="top"/>
    </xf>
    <xf numFmtId="3" fontId="3" fillId="0" borderId="11" xfId="0" applyNumberFormat="1" applyFont="1" applyBorder="1" applyAlignment="1">
      <alignment horizontal="right" vertical="top"/>
    </xf>
    <xf numFmtId="3" fontId="2" fillId="0" borderId="12" xfId="0" applyNumberFormat="1" applyFont="1" applyBorder="1" applyAlignment="1">
      <alignment horizontal="right" vertical="top"/>
    </xf>
    <xf numFmtId="3" fontId="2" fillId="0" borderId="0" xfId="0" applyNumberFormat="1" applyFont="1" applyBorder="1" applyAlignment="1">
      <alignment horizontal="right" vertical="top"/>
    </xf>
    <xf numFmtId="0" fontId="2" fillId="0" borderId="2" xfId="0" applyFont="1" applyBorder="1" applyAlignment="1">
      <alignment vertical="top"/>
    </xf>
    <xf numFmtId="0" fontId="3" fillId="0" borderId="4" xfId="0" applyFont="1" applyBorder="1" applyAlignment="1">
      <alignment vertical="top" wrapText="1"/>
    </xf>
    <xf numFmtId="164" fontId="3" fillId="0" borderId="13" xfId="1" applyNumberFormat="1" applyFont="1" applyBorder="1" applyAlignment="1">
      <alignment horizontal="right" vertical="top"/>
    </xf>
    <xf numFmtId="164" fontId="3" fillId="0" borderId="5" xfId="1" applyNumberFormat="1" applyFont="1" applyBorder="1" applyAlignment="1">
      <alignment horizontal="right" vertical="top"/>
    </xf>
    <xf numFmtId="0" fontId="3" fillId="0" borderId="0" xfId="0" applyFont="1" applyFill="1" applyAlignment="1">
      <alignment vertical="top"/>
    </xf>
    <xf numFmtId="3" fontId="3" fillId="0" borderId="12" xfId="0" applyNumberFormat="1" applyFont="1" applyFill="1" applyBorder="1" applyAlignment="1">
      <alignment horizontal="right" vertical="top"/>
    </xf>
    <xf numFmtId="164" fontId="3" fillId="0" borderId="12" xfId="1" applyNumberFormat="1" applyFont="1" applyBorder="1" applyAlignment="1">
      <alignment horizontal="right" vertical="top"/>
    </xf>
    <xf numFmtId="164" fontId="3" fillId="0" borderId="0" xfId="1" applyNumberFormat="1" applyFont="1" applyBorder="1" applyAlignment="1">
      <alignment horizontal="right" vertical="top"/>
    </xf>
    <xf numFmtId="164" fontId="2" fillId="0" borderId="12" xfId="1" applyNumberFormat="1" applyFont="1" applyFill="1" applyBorder="1" applyAlignment="1">
      <alignment horizontal="right" vertical="center"/>
    </xf>
    <xf numFmtId="164" fontId="2" fillId="0" borderId="11" xfId="1" applyNumberFormat="1" applyFont="1" applyFill="1" applyBorder="1" applyAlignment="1">
      <alignment horizontal="right"/>
    </xf>
    <xf numFmtId="3" fontId="2" fillId="0" borderId="12" xfId="0" applyNumberFormat="1" applyFont="1" applyFill="1" applyBorder="1" applyAlignment="1">
      <alignment horizontal="right" vertical="top"/>
    </xf>
    <xf numFmtId="0" fontId="4" fillId="4" borderId="1" xfId="0" applyFont="1" applyFill="1" applyBorder="1" applyAlignment="1">
      <alignment vertical="center" wrapText="1"/>
    </xf>
    <xf numFmtId="0" fontId="3" fillId="0" borderId="13" xfId="0" applyFont="1" applyBorder="1" applyAlignment="1">
      <alignment vertical="top" wrapText="1"/>
    </xf>
    <xf numFmtId="0" fontId="4" fillId="4" borderId="7"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0" fontId="2" fillId="0" borderId="7" xfId="0" applyFont="1" applyBorder="1" applyAlignment="1">
      <alignment horizontal="center" vertical="center" wrapText="1"/>
    </xf>
    <xf numFmtId="0" fontId="3" fillId="0" borderId="7" xfId="0" applyFont="1" applyFill="1" applyBorder="1" applyAlignment="1">
      <alignment horizontal="center" vertical="center" wrapText="1"/>
    </xf>
    <xf numFmtId="0" fontId="2" fillId="6" borderId="7" xfId="0" applyFont="1" applyFill="1" applyBorder="1" applyAlignment="1">
      <alignment horizontal="center" vertical="center" wrapText="1"/>
    </xf>
    <xf numFmtId="3" fontId="3" fillId="0" borderId="3" xfId="0" applyNumberFormat="1" applyFont="1" applyFill="1" applyBorder="1" applyAlignment="1">
      <alignment horizontal="right" vertical="top"/>
    </xf>
    <xf numFmtId="0" fontId="3" fillId="0" borderId="11" xfId="0" applyFont="1" applyBorder="1" applyAlignment="1">
      <alignment vertical="top" wrapText="1"/>
    </xf>
    <xf numFmtId="43" fontId="3" fillId="0" borderId="8" xfId="2" applyFont="1" applyFill="1" applyBorder="1" applyAlignment="1">
      <alignment horizontal="right"/>
    </xf>
    <xf numFmtId="0" fontId="2" fillId="2" borderId="1" xfId="0" applyFont="1" applyFill="1" applyBorder="1"/>
    <xf numFmtId="0" fontId="2" fillId="6" borderId="4" xfId="0" applyFont="1" applyFill="1" applyBorder="1" applyAlignment="1">
      <alignment vertical="center" wrapText="1"/>
    </xf>
    <xf numFmtId="0" fontId="2" fillId="6" borderId="7" xfId="0" applyFont="1" applyFill="1" applyBorder="1" applyAlignment="1">
      <alignment horizontal="center" vertical="center"/>
    </xf>
    <xf numFmtId="0" fontId="3" fillId="0" borderId="2" xfId="0" applyFont="1" applyBorder="1" applyAlignment="1">
      <alignment horizontal="center" vertical="center"/>
    </xf>
    <xf numFmtId="0" fontId="2" fillId="0" borderId="2" xfId="0" applyFont="1" applyBorder="1" applyAlignment="1">
      <alignment horizontal="center" vertical="center"/>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2" fillId="6" borderId="15" xfId="0" applyFont="1" applyFill="1" applyBorder="1" applyAlignment="1">
      <alignment horizontal="center" vertical="center" wrapText="1"/>
    </xf>
    <xf numFmtId="0" fontId="3" fillId="5" borderId="0" xfId="0" applyFont="1" applyFill="1" applyAlignment="1">
      <alignment horizontal="center" vertical="center"/>
    </xf>
    <xf numFmtId="3" fontId="2" fillId="6" borderId="7" xfId="0" applyNumberFormat="1" applyFont="1" applyFill="1" applyBorder="1" applyAlignment="1">
      <alignment horizontal="center" vertical="center" wrapText="1"/>
    </xf>
    <xf numFmtId="3" fontId="6" fillId="0" borderId="2" xfId="0" applyNumberFormat="1" applyFont="1" applyBorder="1" applyAlignment="1">
      <alignment horizontal="center" vertical="center"/>
    </xf>
    <xf numFmtId="3" fontId="2" fillId="0" borderId="4" xfId="0" applyNumberFormat="1" applyFont="1" applyBorder="1" applyAlignment="1">
      <alignment horizontal="center" vertical="center"/>
    </xf>
    <xf numFmtId="0" fontId="2" fillId="3" borderId="11" xfId="0" applyFont="1" applyFill="1" applyBorder="1" applyAlignment="1">
      <alignment horizontal="center" vertical="center"/>
    </xf>
    <xf numFmtId="0" fontId="2" fillId="3" borderId="11" xfId="0" applyFont="1" applyFill="1" applyBorder="1" applyAlignment="1">
      <alignment vertical="center"/>
    </xf>
    <xf numFmtId="3" fontId="2" fillId="3" borderId="14" xfId="0" applyNumberFormat="1" applyFont="1" applyFill="1" applyBorder="1" applyAlignment="1">
      <alignment horizontal="right"/>
    </xf>
    <xf numFmtId="3" fontId="2" fillId="3" borderId="1" xfId="0" applyNumberFormat="1" applyFont="1" applyFill="1" applyBorder="1" applyAlignment="1">
      <alignment horizontal="right"/>
    </xf>
    <xf numFmtId="3" fontId="2" fillId="3" borderId="8" xfId="0" applyNumberFormat="1" applyFont="1" applyFill="1" applyBorder="1" applyAlignment="1">
      <alignment horizontal="right"/>
    </xf>
    <xf numFmtId="0" fontId="3" fillId="7" borderId="12" xfId="0" applyFont="1" applyFill="1" applyBorder="1" applyAlignment="1">
      <alignment horizontal="center" vertical="center"/>
    </xf>
    <xf numFmtId="0" fontId="3" fillId="7" borderId="12" xfId="0" applyFont="1" applyFill="1" applyBorder="1" applyAlignment="1">
      <alignment vertical="center"/>
    </xf>
    <xf numFmtId="3" fontId="3" fillId="7" borderId="2" xfId="0" applyNumberFormat="1" applyFont="1" applyFill="1" applyBorder="1" applyAlignment="1">
      <alignment horizontal="center"/>
    </xf>
    <xf numFmtId="3" fontId="3" fillId="7" borderId="12" xfId="0" applyNumberFormat="1" applyFont="1" applyFill="1" applyBorder="1" applyAlignment="1">
      <alignment horizontal="right"/>
    </xf>
    <xf numFmtId="0" fontId="3" fillId="7" borderId="13" xfId="0" applyFont="1" applyFill="1" applyBorder="1" applyAlignment="1">
      <alignment horizontal="center" vertical="center"/>
    </xf>
    <xf numFmtId="0" fontId="3" fillId="7" borderId="13" xfId="0" applyFont="1" applyFill="1" applyBorder="1" applyAlignment="1">
      <alignment vertical="center"/>
    </xf>
    <xf numFmtId="3" fontId="3" fillId="7" borderId="4" xfId="0" applyNumberFormat="1" applyFont="1" applyFill="1" applyBorder="1" applyAlignment="1">
      <alignment horizontal="right"/>
    </xf>
    <xf numFmtId="3" fontId="3" fillId="7" borderId="0" xfId="0" applyNumberFormat="1" applyFont="1" applyFill="1" applyBorder="1" applyAlignment="1">
      <alignment horizontal="right"/>
    </xf>
    <xf numFmtId="0" fontId="2" fillId="6" borderId="13" xfId="0" applyFont="1" applyFill="1" applyBorder="1" applyAlignment="1">
      <alignment horizontal="center" vertical="top" wrapText="1"/>
    </xf>
    <xf numFmtId="0" fontId="2" fillId="6" borderId="13" xfId="0" applyFont="1" applyFill="1" applyBorder="1" applyAlignment="1">
      <alignment vertical="top" wrapText="1"/>
    </xf>
    <xf numFmtId="3" fontId="5" fillId="6" borderId="1" xfId="0" applyNumberFormat="1" applyFont="1" applyFill="1" applyBorder="1" applyAlignment="1">
      <alignment horizontal="right" vertical="top"/>
    </xf>
    <xf numFmtId="3" fontId="5" fillId="6" borderId="13" xfId="0" applyNumberFormat="1" applyFont="1" applyFill="1" applyBorder="1" applyAlignment="1">
      <alignment vertical="top"/>
    </xf>
    <xf numFmtId="0" fontId="4" fillId="2" borderId="1" xfId="0" applyFont="1" applyFill="1" applyBorder="1"/>
    <xf numFmtId="0" fontId="2" fillId="3" borderId="1" xfId="0" applyFont="1" applyFill="1" applyBorder="1" applyAlignment="1">
      <alignment vertical="center"/>
    </xf>
    <xf numFmtId="0" fontId="9" fillId="0" borderId="0" xfId="0" applyFont="1"/>
    <xf numFmtId="0" fontId="3" fillId="0" borderId="12" xfId="0" applyFont="1" applyBorder="1" applyAlignment="1">
      <alignment vertical="top" wrapText="1"/>
    </xf>
    <xf numFmtId="0" fontId="2" fillId="6" borderId="1" xfId="0" applyFont="1" applyFill="1" applyBorder="1" applyAlignment="1">
      <alignment vertical="center" wrapText="1"/>
    </xf>
    <xf numFmtId="3" fontId="3" fillId="0" borderId="11" xfId="0" applyNumberFormat="1" applyFont="1" applyFill="1" applyBorder="1" applyAlignment="1">
      <alignment horizontal="right" vertical="top"/>
    </xf>
    <xf numFmtId="43" fontId="3" fillId="0" borderId="0" xfId="2" applyFont="1"/>
    <xf numFmtId="165" fontId="3" fillId="0" borderId="12" xfId="2" applyNumberFormat="1" applyFont="1" applyBorder="1" applyAlignment="1">
      <alignment vertical="top" wrapText="1"/>
    </xf>
    <xf numFmtId="165" fontId="3" fillId="0" borderId="12" xfId="0" applyNumberFormat="1" applyFont="1" applyBorder="1" applyAlignment="1">
      <alignment vertical="top" wrapText="1"/>
    </xf>
    <xf numFmtId="165" fontId="3" fillId="0" borderId="13" xfId="2" applyNumberFormat="1" applyFont="1" applyBorder="1" applyAlignment="1">
      <alignment vertical="top" wrapText="1"/>
    </xf>
    <xf numFmtId="165" fontId="3" fillId="0" borderId="13" xfId="0" applyNumberFormat="1" applyFont="1" applyBorder="1" applyAlignment="1">
      <alignment vertical="top" wrapText="1"/>
    </xf>
    <xf numFmtId="0" fontId="2" fillId="6" borderId="13" xfId="0" applyFont="1" applyFill="1" applyBorder="1" applyAlignment="1">
      <alignment horizontal="left" vertical="top" wrapText="1"/>
    </xf>
    <xf numFmtId="3" fontId="2" fillId="6" borderId="13" xfId="0" applyNumberFormat="1" applyFont="1" applyFill="1" applyBorder="1" applyAlignment="1">
      <alignment vertical="top" wrapText="1"/>
    </xf>
    <xf numFmtId="3" fontId="3" fillId="0" borderId="6" xfId="0" applyNumberFormat="1" applyFont="1" applyFill="1" applyBorder="1" applyAlignment="1">
      <alignment horizontal="right"/>
    </xf>
    <xf numFmtId="0" fontId="3" fillId="0" borderId="1" xfId="0" applyFont="1" applyFill="1" applyBorder="1" applyAlignment="1">
      <alignment horizontal="center" vertical="center"/>
    </xf>
    <xf numFmtId="0" fontId="3" fillId="7" borderId="12" xfId="0" applyFont="1" applyFill="1" applyBorder="1" applyAlignment="1">
      <alignment vertical="top" wrapText="1"/>
    </xf>
    <xf numFmtId="165" fontId="3" fillId="7" borderId="12" xfId="2" applyNumberFormat="1" applyFont="1" applyFill="1" applyBorder="1" applyAlignment="1">
      <alignment vertical="top" wrapText="1"/>
    </xf>
    <xf numFmtId="165" fontId="3" fillId="7" borderId="12" xfId="0" applyNumberFormat="1" applyFont="1" applyFill="1" applyBorder="1" applyAlignment="1">
      <alignment vertical="top" wrapText="1"/>
    </xf>
    <xf numFmtId="3" fontId="6" fillId="0" borderId="11" xfId="0" applyNumberFormat="1" applyFont="1" applyBorder="1"/>
    <xf numFmtId="0" fontId="3" fillId="0" borderId="0" xfId="0" applyFont="1" applyFill="1"/>
    <xf numFmtId="164" fontId="3" fillId="0" borderId="0" xfId="1" applyNumberFormat="1" applyFont="1" applyFill="1"/>
    <xf numFmtId="0" fontId="3" fillId="7" borderId="2" xfId="0" applyFont="1" applyFill="1" applyBorder="1" applyAlignment="1">
      <alignment horizontal="center" vertical="center"/>
    </xf>
    <xf numFmtId="0" fontId="3" fillId="7" borderId="2" xfId="0" applyFont="1" applyFill="1" applyBorder="1" applyAlignment="1">
      <alignment vertical="top"/>
    </xf>
    <xf numFmtId="3" fontId="3" fillId="7" borderId="12" xfId="0" applyNumberFormat="1" applyFont="1" applyFill="1" applyBorder="1" applyAlignment="1">
      <alignment horizontal="right" vertical="top"/>
    </xf>
    <xf numFmtId="3" fontId="2" fillId="7" borderId="12" xfId="0" applyNumberFormat="1" applyFont="1" applyFill="1" applyBorder="1" applyAlignment="1">
      <alignment horizontal="right" vertical="top"/>
    </xf>
    <xf numFmtId="0" fontId="2" fillId="3" borderId="1" xfId="0" applyFont="1" applyFill="1" applyBorder="1" applyAlignment="1">
      <alignment horizontal="center" vertical="center"/>
    </xf>
    <xf numFmtId="3" fontId="2" fillId="3" borderId="9" xfId="0" applyNumberFormat="1" applyFont="1" applyFill="1" applyBorder="1" applyAlignment="1">
      <alignment horizontal="right"/>
    </xf>
    <xf numFmtId="0" fontId="2" fillId="6" borderId="1" xfId="0" applyFont="1" applyFill="1" applyBorder="1" applyAlignment="1">
      <alignment horizontal="center" vertical="center"/>
    </xf>
    <xf numFmtId="0" fontId="2" fillId="6" borderId="1" xfId="0" applyFont="1" applyFill="1" applyBorder="1" applyAlignment="1">
      <alignment wrapText="1"/>
    </xf>
    <xf numFmtId="3" fontId="2" fillId="6" borderId="7" xfId="0" applyNumberFormat="1" applyFont="1" applyFill="1" applyBorder="1" applyAlignment="1">
      <alignment horizontal="right"/>
    </xf>
    <xf numFmtId="3" fontId="2" fillId="6" borderId="1" xfId="0" applyNumberFormat="1" applyFont="1" applyFill="1" applyBorder="1" applyAlignment="1">
      <alignment horizontal="right"/>
    </xf>
    <xf numFmtId="0" fontId="2" fillId="6" borderId="1" xfId="0" applyFont="1" applyFill="1" applyBorder="1" applyAlignment="1">
      <alignment horizontal="center" vertical="center" wrapText="1"/>
    </xf>
    <xf numFmtId="0" fontId="2" fillId="6" borderId="1" xfId="0" applyFont="1" applyFill="1" applyBorder="1" applyAlignment="1">
      <alignment horizontal="left" wrapText="1"/>
    </xf>
    <xf numFmtId="0" fontId="3" fillId="0" borderId="12" xfId="0" applyFont="1" applyBorder="1" applyAlignment="1">
      <alignment horizontal="center" vertical="top" wrapText="1"/>
    </xf>
    <xf numFmtId="0" fontId="3" fillId="7" borderId="12" xfId="0" applyFont="1" applyFill="1" applyBorder="1" applyAlignment="1">
      <alignment horizontal="center" vertical="top" wrapText="1"/>
    </xf>
    <xf numFmtId="0" fontId="3" fillId="0" borderId="13" xfId="0" applyFont="1" applyBorder="1" applyAlignment="1">
      <alignment horizontal="center" vertical="top" wrapText="1"/>
    </xf>
    <xf numFmtId="0" fontId="3" fillId="0" borderId="0" xfId="0" applyFont="1" applyAlignment="1">
      <alignment horizontal="center" vertical="top"/>
    </xf>
    <xf numFmtId="0" fontId="3" fillId="0" borderId="0" xfId="0" applyFont="1" applyAlignment="1">
      <alignment horizontal="center"/>
    </xf>
    <xf numFmtId="0" fontId="10" fillId="4" borderId="7" xfId="0" applyFont="1" applyFill="1" applyBorder="1" applyAlignment="1">
      <alignment horizontal="center" vertical="center" wrapText="1"/>
    </xf>
    <xf numFmtId="3" fontId="6" fillId="0" borderId="2" xfId="0" applyNumberFormat="1" applyFont="1" applyFill="1" applyBorder="1" applyAlignment="1">
      <alignment horizontal="center" vertical="center"/>
    </xf>
    <xf numFmtId="3" fontId="6" fillId="0" borderId="2" xfId="0" applyNumberFormat="1" applyFont="1" applyFill="1" applyBorder="1"/>
    <xf numFmtId="3" fontId="6" fillId="0" borderId="12" xfId="0" applyNumberFormat="1" applyFont="1" applyFill="1" applyBorder="1"/>
    <xf numFmtId="3" fontId="2" fillId="0" borderId="0" xfId="0" applyNumberFormat="1" applyFont="1" applyFill="1" applyBorder="1"/>
    <xf numFmtId="3" fontId="3" fillId="0" borderId="11" xfId="0" applyNumberFormat="1" applyFont="1" applyFill="1" applyBorder="1"/>
    <xf numFmtId="9" fontId="3" fillId="0" borderId="11" xfId="1" applyNumberFormat="1" applyFont="1" applyFill="1" applyBorder="1"/>
    <xf numFmtId="3" fontId="6" fillId="0" borderId="0" xfId="0" applyNumberFormat="1" applyFont="1" applyFill="1" applyBorder="1"/>
    <xf numFmtId="3" fontId="3" fillId="0" borderId="12" xfId="0" applyNumberFormat="1" applyFont="1" applyFill="1" applyBorder="1"/>
    <xf numFmtId="9" fontId="3" fillId="0" borderId="12" xfId="1" applyNumberFormat="1" applyFont="1" applyFill="1" applyBorder="1" applyAlignment="1">
      <alignment horizontal="center"/>
    </xf>
    <xf numFmtId="3" fontId="2" fillId="0" borderId="4" xfId="0" applyNumberFormat="1" applyFont="1" applyFill="1" applyBorder="1" applyAlignment="1">
      <alignment horizontal="center" vertical="center"/>
    </xf>
    <xf numFmtId="3" fontId="2" fillId="0" borderId="4" xfId="0" applyNumberFormat="1" applyFont="1" applyFill="1" applyBorder="1"/>
    <xf numFmtId="3" fontId="2" fillId="0" borderId="13" xfId="0" applyNumberFormat="1" applyFont="1" applyFill="1" applyBorder="1"/>
    <xf numFmtId="3" fontId="3" fillId="0" borderId="13" xfId="0" applyNumberFormat="1" applyFont="1" applyFill="1" applyBorder="1"/>
    <xf numFmtId="164" fontId="3" fillId="0" borderId="13" xfId="1" applyNumberFormat="1" applyFont="1" applyFill="1" applyBorder="1" applyAlignment="1">
      <alignment horizontal="center"/>
    </xf>
    <xf numFmtId="9" fontId="3" fillId="0" borderId="13" xfId="1" applyNumberFormat="1" applyFont="1" applyFill="1" applyBorder="1" applyAlignment="1">
      <alignment horizontal="center"/>
    </xf>
    <xf numFmtId="164" fontId="3" fillId="0" borderId="11" xfId="1" applyNumberFormat="1" applyFont="1" applyFill="1" applyBorder="1" applyAlignment="1">
      <alignment horizontal="center"/>
    </xf>
    <xf numFmtId="164" fontId="3" fillId="0" borderId="12" xfId="1" applyNumberFormat="1" applyFont="1" applyFill="1" applyBorder="1" applyAlignment="1">
      <alignment horizontal="center"/>
    </xf>
    <xf numFmtId="3" fontId="2" fillId="0" borderId="2" xfId="0" applyNumberFormat="1" applyFont="1" applyFill="1" applyBorder="1" applyAlignment="1">
      <alignment horizontal="center" vertical="center"/>
    </xf>
    <xf numFmtId="3" fontId="2" fillId="0" borderId="2" xfId="0" applyNumberFormat="1" applyFont="1" applyFill="1" applyBorder="1"/>
    <xf numFmtId="0" fontId="2" fillId="0" borderId="1" xfId="0" applyFont="1" applyBorder="1" applyAlignment="1">
      <alignment horizontal="center" vertical="center" wrapText="1"/>
    </xf>
    <xf numFmtId="0" fontId="10" fillId="0" borderId="7" xfId="0" applyFont="1" applyFill="1" applyBorder="1" applyAlignment="1">
      <alignment horizontal="center" vertical="center" wrapText="1"/>
    </xf>
    <xf numFmtId="3" fontId="6" fillId="0" borderId="10" xfId="0" applyNumberFormat="1" applyFont="1" applyBorder="1"/>
    <xf numFmtId="0" fontId="9" fillId="0" borderId="2" xfId="0" applyFont="1" applyBorder="1"/>
    <xf numFmtId="0" fontId="3" fillId="0" borderId="0" xfId="0" applyFont="1" applyBorder="1"/>
    <xf numFmtId="0" fontId="3" fillId="0" borderId="3" xfId="0" applyFont="1" applyBorder="1"/>
    <xf numFmtId="0" fontId="8" fillId="0" borderId="2" xfId="0" applyFont="1" applyBorder="1"/>
    <xf numFmtId="0" fontId="8" fillId="0" borderId="0" xfId="0" applyFont="1" applyBorder="1"/>
    <xf numFmtId="165" fontId="3" fillId="0" borderId="0" xfId="0" applyNumberFormat="1" applyFont="1" applyAlignment="1">
      <alignment vertical="top"/>
    </xf>
    <xf numFmtId="3" fontId="3" fillId="0" borderId="0" xfId="0" applyNumberFormat="1" applyFont="1" applyFill="1" applyBorder="1" applyAlignment="1">
      <alignment horizontal="right" vertical="top"/>
    </xf>
    <xf numFmtId="0" fontId="11" fillId="4" borderId="7" xfId="0" applyFont="1" applyFill="1" applyBorder="1" applyAlignment="1">
      <alignment horizontal="center" vertical="center" wrapText="1"/>
    </xf>
    <xf numFmtId="0" fontId="11" fillId="4" borderId="1" xfId="0" applyFont="1" applyFill="1" applyBorder="1" applyAlignment="1">
      <alignment vertical="center" wrapText="1"/>
    </xf>
    <xf numFmtId="3" fontId="11" fillId="4" borderId="1" xfId="0" applyNumberFormat="1" applyFont="1" applyFill="1" applyBorder="1" applyAlignment="1">
      <alignment horizontal="right" vertical="center"/>
    </xf>
    <xf numFmtId="0" fontId="11" fillId="4" borderId="7" xfId="0" applyFont="1" applyFill="1" applyBorder="1" applyAlignment="1">
      <alignment horizontal="right" vertical="center" wrapText="1"/>
    </xf>
    <xf numFmtId="0" fontId="3" fillId="0" borderId="0" xfId="0" applyFont="1" applyAlignment="1">
      <alignment horizontal="right" vertical="top"/>
    </xf>
    <xf numFmtId="3" fontId="3" fillId="0" borderId="0" xfId="0" applyNumberFormat="1" applyFont="1" applyFill="1" applyAlignment="1">
      <alignment horizontal="right"/>
    </xf>
    <xf numFmtId="0" fontId="3" fillId="0" borderId="0" xfId="0" applyFont="1" applyAlignment="1">
      <alignment horizontal="right"/>
    </xf>
    <xf numFmtId="0" fontId="11" fillId="4" borderId="1" xfId="0" applyFont="1" applyFill="1" applyBorder="1" applyAlignment="1">
      <alignment horizontal="right" vertical="center" wrapText="1"/>
    </xf>
    <xf numFmtId="0" fontId="2" fillId="6" borderId="7" xfId="0" applyFont="1" applyFill="1" applyBorder="1" applyAlignment="1">
      <alignment horizontal="center" wrapText="1"/>
    </xf>
    <xf numFmtId="166" fontId="3" fillId="0" borderId="0" xfId="1" applyNumberFormat="1" applyFont="1"/>
    <xf numFmtId="3" fontId="2" fillId="6" borderId="1" xfId="0" applyNumberFormat="1" applyFont="1" applyFill="1" applyBorder="1" applyAlignment="1">
      <alignment vertical="center"/>
    </xf>
    <xf numFmtId="3" fontId="2" fillId="6" borderId="9" xfId="0" applyNumberFormat="1" applyFont="1" applyFill="1" applyBorder="1" applyAlignment="1">
      <alignment vertical="center"/>
    </xf>
    <xf numFmtId="3" fontId="2" fillId="0" borderId="0" xfId="0" applyNumberFormat="1" applyFont="1" applyBorder="1" applyAlignment="1">
      <alignment vertical="center"/>
    </xf>
    <xf numFmtId="3" fontId="2" fillId="6" borderId="7" xfId="0" applyNumberFormat="1" applyFont="1" applyFill="1" applyBorder="1" applyAlignment="1">
      <alignment horizontal="right" vertical="center"/>
    </xf>
    <xf numFmtId="3" fontId="2" fillId="6" borderId="1" xfId="0" applyNumberFormat="1" applyFont="1" applyFill="1" applyBorder="1" applyAlignment="1">
      <alignment horizontal="right" vertical="center" wrapText="1"/>
    </xf>
    <xf numFmtId="0" fontId="3" fillId="0" borderId="5" xfId="0" applyFont="1" applyBorder="1" applyAlignment="1">
      <alignment vertical="center"/>
    </xf>
    <xf numFmtId="0" fontId="3" fillId="0" borderId="6" xfId="0" applyFont="1" applyBorder="1" applyAlignment="1">
      <alignment vertical="center"/>
    </xf>
    <xf numFmtId="0" fontId="6" fillId="0" borderId="0" xfId="0" applyFont="1" applyAlignment="1">
      <alignment vertical="center"/>
    </xf>
    <xf numFmtId="0" fontId="3" fillId="0" borderId="0" xfId="0" applyFont="1" applyBorder="1" applyAlignment="1">
      <alignment vertical="center"/>
    </xf>
    <xf numFmtId="3" fontId="2" fillId="6" borderId="9" xfId="0" applyNumberFormat="1" applyFont="1" applyFill="1" applyBorder="1" applyAlignment="1">
      <alignment horizontal="right" vertical="center"/>
    </xf>
    <xf numFmtId="0" fontId="2" fillId="8" borderId="23" xfId="0" applyFont="1" applyFill="1" applyBorder="1" applyAlignment="1">
      <alignment horizontal="right" wrapText="1"/>
    </xf>
    <xf numFmtId="0" fontId="2" fillId="8" borderId="23" xfId="0" applyFont="1" applyFill="1" applyBorder="1" applyAlignment="1">
      <alignment horizontal="right"/>
    </xf>
    <xf numFmtId="0" fontId="2" fillId="8" borderId="24" xfId="0" applyFont="1" applyFill="1" applyBorder="1" applyAlignment="1">
      <alignment horizontal="right" wrapText="1"/>
    </xf>
    <xf numFmtId="3" fontId="3" fillId="0" borderId="19" xfId="0" applyNumberFormat="1" applyFont="1" applyFill="1" applyBorder="1" applyAlignment="1">
      <alignment horizontal="center"/>
    </xf>
    <xf numFmtId="3" fontId="3" fillId="0" borderId="20" xfId="0" applyNumberFormat="1" applyFont="1" applyFill="1" applyBorder="1" applyAlignment="1">
      <alignment horizontal="center"/>
    </xf>
    <xf numFmtId="0" fontId="7" fillId="8" borderId="17" xfId="0" applyFont="1" applyFill="1" applyBorder="1" applyAlignment="1">
      <alignment horizontal="left" vertical="center"/>
    </xf>
    <xf numFmtId="0" fontId="3" fillId="9" borderId="21" xfId="0" applyFont="1" applyFill="1" applyBorder="1" applyAlignment="1">
      <alignment vertical="center"/>
    </xf>
    <xf numFmtId="0" fontId="3" fillId="9" borderId="22" xfId="0" applyFont="1" applyFill="1" applyBorder="1" applyAlignment="1">
      <alignment vertical="center"/>
    </xf>
    <xf numFmtId="164" fontId="3" fillId="10" borderId="0" xfId="1" applyNumberFormat="1" applyFont="1" applyFill="1" applyBorder="1" applyAlignment="1">
      <alignment horizontal="right"/>
    </xf>
    <xf numFmtId="164" fontId="3" fillId="10" borderId="18" xfId="1" applyNumberFormat="1" applyFont="1" applyFill="1" applyBorder="1" applyAlignment="1">
      <alignment horizontal="right"/>
    </xf>
    <xf numFmtId="164" fontId="2" fillId="10" borderId="21" xfId="1" applyNumberFormat="1" applyFont="1" applyFill="1" applyBorder="1" applyAlignment="1">
      <alignment horizontal="right"/>
    </xf>
    <xf numFmtId="164" fontId="2" fillId="10" borderId="22" xfId="1" applyNumberFormat="1" applyFont="1" applyFill="1" applyBorder="1" applyAlignment="1">
      <alignment horizontal="right"/>
    </xf>
    <xf numFmtId="0" fontId="3" fillId="9" borderId="0" xfId="0" applyFont="1" applyFill="1" applyBorder="1" applyAlignment="1">
      <alignment vertical="center"/>
    </xf>
    <xf numFmtId="3" fontId="3" fillId="0" borderId="0" xfId="0" applyNumberFormat="1" applyFont="1" applyFill="1" applyBorder="1" applyAlignment="1">
      <alignment horizontal="center"/>
    </xf>
    <xf numFmtId="164" fontId="2" fillId="10" borderId="0" xfId="1" applyNumberFormat="1" applyFont="1" applyFill="1" applyBorder="1" applyAlignment="1">
      <alignment horizontal="right"/>
    </xf>
    <xf numFmtId="0" fontId="12" fillId="2" borderId="0" xfId="0" applyFont="1" applyFill="1" applyBorder="1" applyAlignment="1">
      <alignment vertical="center"/>
    </xf>
    <xf numFmtId="0" fontId="12" fillId="0" borderId="0" xfId="0" applyFont="1"/>
    <xf numFmtId="0" fontId="0" fillId="9" borderId="0" xfId="0" applyFont="1" applyFill="1" applyBorder="1" applyAlignment="1">
      <alignment vertical="center"/>
    </xf>
    <xf numFmtId="0" fontId="4" fillId="4" borderId="7" xfId="0" applyFont="1" applyFill="1" applyBorder="1" applyAlignment="1">
      <alignment horizontal="left" vertical="center" wrapText="1"/>
    </xf>
    <xf numFmtId="0" fontId="4" fillId="4" borderId="9" xfId="0" applyFont="1" applyFill="1" applyBorder="1" applyAlignment="1">
      <alignment horizontal="left" vertical="center" wrapText="1"/>
    </xf>
  </cellXfs>
  <cellStyles count="3">
    <cellStyle name="Comma" xfId="2" builtinId="3"/>
    <cellStyle name="Normal" xfId="0" builtinId="0"/>
    <cellStyle name="Percent" xfId="1" builtinId="5"/>
  </cellStyles>
  <dxfs count="100">
    <dxf>
      <font>
        <b/>
        <i val="0"/>
        <color theme="0"/>
      </font>
      <numFmt numFmtId="0" formatCode="General"/>
      <fill>
        <patternFill>
          <bgColor rgb="FFC00000"/>
        </patternFill>
      </fill>
    </dxf>
    <dxf>
      <font>
        <b/>
        <i val="0"/>
        <color theme="0"/>
      </font>
      <numFmt numFmtId="0" formatCode="General"/>
      <fill>
        <patternFill>
          <bgColor rgb="FFC00000"/>
        </patternFill>
      </fill>
    </dxf>
    <dxf>
      <font>
        <condense val="0"/>
        <extend val="0"/>
        <color rgb="FF9C0006"/>
      </font>
      <fill>
        <patternFill>
          <bgColor rgb="FFFFC7CE"/>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s>
  <tableStyles count="0" defaultTableStyle="TableStyleMedium2" defaultPivotStyle="PivotStyleLight16"/>
  <colors>
    <mruColors>
      <color rgb="FFFFFFCC"/>
      <color rgb="FFFFCCFF"/>
      <color rgb="FFCC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R115"/>
  <sheetViews>
    <sheetView showGridLines="0" topLeftCell="A91" zoomScaleNormal="100" workbookViewId="0">
      <selection activeCell="F118" sqref="F118"/>
    </sheetView>
  </sheetViews>
  <sheetFormatPr defaultColWidth="8.85546875" defaultRowHeight="13.9" customHeight="1" x14ac:dyDescent="0.15"/>
  <cols>
    <col min="1" max="1" width="4.5703125" style="1" customWidth="1"/>
    <col min="2" max="2" width="7.42578125" style="99" customWidth="1"/>
    <col min="3" max="3" width="59.7109375" style="1" customWidth="1"/>
    <col min="4" max="11" width="13.42578125" style="1" customWidth="1"/>
    <col min="12" max="12" width="3.7109375" style="1" customWidth="1"/>
    <col min="13" max="13" width="10" style="1" customWidth="1"/>
    <col min="14" max="14" width="10.7109375" style="1" customWidth="1"/>
    <col min="15" max="17" width="8" style="1" customWidth="1"/>
    <col min="18" max="16384" width="8.85546875" style="1"/>
  </cols>
  <sheetData>
    <row r="1" spans="2:44" ht="16.899999999999999" customHeight="1" x14ac:dyDescent="0.15">
      <c r="G1" s="2"/>
      <c r="M1" s="28"/>
      <c r="N1" s="28"/>
      <c r="O1" s="28"/>
      <c r="P1" s="28"/>
      <c r="Q1" s="28"/>
    </row>
    <row r="2" spans="2:44" ht="13.9" customHeight="1" x14ac:dyDescent="0.15">
      <c r="E2" s="172"/>
      <c r="F2" s="172"/>
      <c r="G2" s="172"/>
      <c r="H2" s="172"/>
      <c r="I2" s="172"/>
      <c r="J2" s="172"/>
      <c r="M2" s="28"/>
      <c r="N2" s="28"/>
      <c r="O2" s="28"/>
      <c r="P2" s="28"/>
      <c r="Q2" s="28"/>
    </row>
    <row r="3" spans="2:44" ht="14.45" customHeight="1" x14ac:dyDescent="0.15">
      <c r="D3" s="101" t="s">
        <v>46</v>
      </c>
      <c r="E3" s="101" t="s">
        <v>47</v>
      </c>
      <c r="F3" s="101" t="s">
        <v>48</v>
      </c>
      <c r="G3" s="101" t="s">
        <v>49</v>
      </c>
      <c r="H3" s="101" t="s">
        <v>50</v>
      </c>
      <c r="I3" s="101" t="s">
        <v>51</v>
      </c>
      <c r="J3" s="101" t="s">
        <v>52</v>
      </c>
      <c r="K3" s="101" t="s">
        <v>77</v>
      </c>
      <c r="M3" s="28"/>
      <c r="N3" s="28"/>
      <c r="O3" s="28"/>
      <c r="P3" s="28"/>
      <c r="Q3" s="28"/>
    </row>
    <row r="4" spans="2:44" ht="30.6" customHeight="1" x14ac:dyDescent="0.15">
      <c r="B4" s="204" t="s">
        <v>53</v>
      </c>
      <c r="C4" s="92" t="s">
        <v>83</v>
      </c>
      <c r="D4" s="89">
        <v>2017</v>
      </c>
      <c r="E4" s="90">
        <v>2018</v>
      </c>
      <c r="F4" s="89">
        <v>2019</v>
      </c>
      <c r="G4" s="90">
        <v>2020</v>
      </c>
      <c r="H4" s="89">
        <v>2021</v>
      </c>
      <c r="I4" s="90">
        <v>2022</v>
      </c>
      <c r="J4" s="89">
        <v>2023</v>
      </c>
      <c r="K4" s="91" t="s">
        <v>0</v>
      </c>
      <c r="M4" s="28"/>
      <c r="N4" s="28"/>
      <c r="O4" s="28"/>
      <c r="P4" s="28"/>
      <c r="Q4" s="28"/>
    </row>
    <row r="5" spans="2:44" ht="16.899999999999999" customHeight="1" x14ac:dyDescent="0.15">
      <c r="B5" s="140">
        <v>5</v>
      </c>
      <c r="C5" s="105" t="s">
        <v>45</v>
      </c>
      <c r="D5" s="106">
        <v>47000</v>
      </c>
      <c r="E5" s="107">
        <v>0</v>
      </c>
      <c r="F5" s="108">
        <f>+D5</f>
        <v>47000</v>
      </c>
      <c r="G5" s="108">
        <v>0</v>
      </c>
      <c r="H5" s="108">
        <f>+F5</f>
        <v>47000</v>
      </c>
      <c r="I5" s="107">
        <f>+H5</f>
        <v>47000</v>
      </c>
      <c r="J5" s="108">
        <v>0</v>
      </c>
      <c r="K5" s="109">
        <f>+SUM(D5:J5)</f>
        <v>188000</v>
      </c>
      <c r="M5" s="28"/>
      <c r="N5" s="28"/>
      <c r="O5" s="28"/>
      <c r="P5" s="28"/>
      <c r="Q5" s="28"/>
    </row>
    <row r="6" spans="2:44" ht="16.899999999999999" customHeight="1" x14ac:dyDescent="0.15">
      <c r="B6" s="187">
        <v>6</v>
      </c>
      <c r="C6" s="188" t="s">
        <v>44</v>
      </c>
      <c r="D6" s="189">
        <v>0</v>
      </c>
      <c r="E6" s="189">
        <f>+E20</f>
        <v>0</v>
      </c>
      <c r="F6" s="189">
        <v>0</v>
      </c>
      <c r="G6" s="189">
        <v>0</v>
      </c>
      <c r="H6" s="189">
        <v>0</v>
      </c>
      <c r="I6" s="189">
        <v>0</v>
      </c>
      <c r="J6" s="189">
        <v>0</v>
      </c>
      <c r="K6" s="190">
        <f>+SUM(D6:J6)</f>
        <v>0</v>
      </c>
      <c r="M6" s="28"/>
      <c r="N6" s="28"/>
      <c r="O6" s="28"/>
      <c r="P6" s="28"/>
      <c r="Q6" s="28"/>
    </row>
    <row r="7" spans="2:44" ht="16.899999999999999" customHeight="1" x14ac:dyDescent="0.15">
      <c r="B7" s="141">
        <v>7</v>
      </c>
      <c r="C7" s="111" t="s">
        <v>56</v>
      </c>
      <c r="D7" s="109">
        <f>+D5-D6</f>
        <v>47000</v>
      </c>
      <c r="E7" s="109">
        <f t="shared" ref="E7" si="0">+E5-E6</f>
        <v>0</v>
      </c>
      <c r="F7" s="109">
        <f>+F5-F6</f>
        <v>47000</v>
      </c>
      <c r="G7" s="109">
        <f>SUM(D5:G5)-SUM(D6:G6)</f>
        <v>94000</v>
      </c>
      <c r="H7" s="109">
        <f>SUM(D5:H5)-SUM(D6:H6)</f>
        <v>141000</v>
      </c>
      <c r="I7" s="109">
        <f>SUM(D5:I5)-SUM(D6:I6)</f>
        <v>188000</v>
      </c>
      <c r="J7" s="109">
        <f>SUM(D5:J5)-SUM(D6:J6)</f>
        <v>188000</v>
      </c>
      <c r="K7" s="109"/>
      <c r="M7" s="28"/>
      <c r="N7" s="28"/>
      <c r="O7" s="28"/>
      <c r="P7" s="28"/>
      <c r="Q7" s="28"/>
    </row>
    <row r="8" spans="2:44" ht="16.899999999999999" customHeight="1" x14ac:dyDescent="0.15">
      <c r="B8" s="142">
        <v>8</v>
      </c>
      <c r="C8" s="112" t="s">
        <v>54</v>
      </c>
      <c r="D8" s="113">
        <v>0.03</v>
      </c>
      <c r="E8" s="114">
        <v>0.01</v>
      </c>
      <c r="F8" s="113">
        <v>5.0000000000000001E-3</v>
      </c>
      <c r="G8" s="113">
        <v>5.0000000000000001E-3</v>
      </c>
      <c r="H8" s="113">
        <v>5.0000000000000001E-3</v>
      </c>
      <c r="I8" s="114">
        <v>5.0000000000000001E-3</v>
      </c>
      <c r="J8" s="113">
        <v>5.0000000000000001E-3</v>
      </c>
      <c r="K8" s="109"/>
      <c r="M8" s="28"/>
      <c r="N8" s="28"/>
      <c r="O8" s="28"/>
      <c r="P8" s="28"/>
      <c r="Q8" s="28"/>
    </row>
    <row r="9" spans="2:44" ht="16.899999999999999" customHeight="1" x14ac:dyDescent="0.15">
      <c r="B9" s="133">
        <v>9</v>
      </c>
      <c r="C9" s="170" t="s">
        <v>55</v>
      </c>
      <c r="D9" s="85">
        <f>+D7*D8/12*2</f>
        <v>235</v>
      </c>
      <c r="E9" s="104">
        <f>+(D7*D8/12*10)+(D7*E8/12*2)</f>
        <v>1253.3333333333333</v>
      </c>
      <c r="F9" s="85">
        <f>+D7*E8/12*10+D7*F8/12*2+(F5-F6)*F8/12*2</f>
        <v>470</v>
      </c>
      <c r="G9" s="85">
        <f>+G7*G8</f>
        <v>470</v>
      </c>
      <c r="H9" s="85">
        <f>+G7*G8+(H5-H6)*H8/12*2</f>
        <v>509.16666666666669</v>
      </c>
      <c r="I9" s="85">
        <f>+H7*H8+(I5-I6)*I8/12*2</f>
        <v>744.16666666666663</v>
      </c>
      <c r="J9" s="85">
        <f>+J7*J8</f>
        <v>940</v>
      </c>
      <c r="K9" s="85">
        <f>+SUM(D9:J9)</f>
        <v>4621.6666666666661</v>
      </c>
      <c r="M9" s="28"/>
      <c r="N9" s="28"/>
      <c r="O9" s="28"/>
      <c r="P9" s="28"/>
      <c r="Q9" s="28"/>
    </row>
    <row r="10" spans="2:44" ht="16.899999999999999" customHeight="1" x14ac:dyDescent="0.15">
      <c r="B10" s="143">
        <v>10</v>
      </c>
      <c r="C10" s="135" t="s">
        <v>63</v>
      </c>
      <c r="D10" s="171"/>
      <c r="E10" s="134">
        <f>+E18+E19+E21+E22</f>
        <v>63250</v>
      </c>
      <c r="F10" s="134">
        <f t="shared" ref="F10:J10" si="1">+F18+F19+F21+F22</f>
        <v>20677.859763157896</v>
      </c>
      <c r="G10" s="134">
        <f t="shared" si="1"/>
        <v>20677.859763157896</v>
      </c>
      <c r="H10" s="134">
        <f t="shared" si="1"/>
        <v>41355.035315789471</v>
      </c>
      <c r="I10" s="134">
        <f t="shared" si="1"/>
        <v>21019.622578947368</v>
      </c>
      <c r="J10" s="134">
        <f t="shared" si="1"/>
        <v>21019.622578947368</v>
      </c>
      <c r="K10" s="121">
        <f>SUM(D10:J10)</f>
        <v>188000</v>
      </c>
      <c r="M10" s="28"/>
      <c r="N10" s="28"/>
      <c r="O10" s="28"/>
      <c r="P10" s="28"/>
      <c r="Q10" s="28"/>
    </row>
    <row r="11" spans="2:44" ht="16.899999999999999" customHeight="1" x14ac:dyDescent="0.15">
      <c r="B11" s="143">
        <v>11</v>
      </c>
      <c r="C11" s="169" t="s">
        <v>61</v>
      </c>
      <c r="D11" s="116"/>
      <c r="E11" s="233">
        <f>+E10-E9-D9</f>
        <v>61761.666666666664</v>
      </c>
      <c r="F11" s="116">
        <f>+F10-F9</f>
        <v>20207.859763157896</v>
      </c>
      <c r="G11" s="116">
        <f>+G10-G9</f>
        <v>20207.859763157896</v>
      </c>
      <c r="H11" s="116">
        <f>+H10-H9</f>
        <v>40845.868649122807</v>
      </c>
      <c r="I11" s="116">
        <f>+I10-I9</f>
        <v>20275.4559122807</v>
      </c>
      <c r="J11" s="116">
        <f>+J10-J9</f>
        <v>20079.622578947368</v>
      </c>
      <c r="K11" s="121">
        <f>SUM(E11:J11)</f>
        <v>183378.33333333334</v>
      </c>
      <c r="M11" s="28"/>
      <c r="N11" s="28"/>
      <c r="O11" s="28"/>
      <c r="P11" s="28"/>
      <c r="Q11" s="28"/>
    </row>
    <row r="12" spans="2:44" ht="16.899999999999999" customHeight="1" x14ac:dyDescent="0.15">
      <c r="B12" s="142">
        <v>12</v>
      </c>
      <c r="C12" s="123" t="s">
        <v>62</v>
      </c>
      <c r="D12" s="113">
        <v>5.0000000000000001E-3</v>
      </c>
      <c r="E12" s="118">
        <v>5.0000000000000001E-3</v>
      </c>
      <c r="F12" s="117">
        <v>5.0000000000000001E-3</v>
      </c>
      <c r="G12" s="118">
        <v>5.0000000000000001E-3</v>
      </c>
      <c r="H12" s="117">
        <v>5.0000000000000001E-3</v>
      </c>
      <c r="I12" s="118">
        <v>5.0000000000000001E-3</v>
      </c>
      <c r="J12" s="117">
        <v>5.0000000000000001E-3</v>
      </c>
      <c r="K12" s="113"/>
      <c r="M12" s="28"/>
      <c r="N12" s="28"/>
      <c r="O12" s="28"/>
      <c r="P12" s="28"/>
      <c r="Q12" s="28"/>
    </row>
    <row r="13" spans="2:44" ht="16.899999999999999" customHeight="1" x14ac:dyDescent="0.15">
      <c r="B13" s="133">
        <v>13</v>
      </c>
      <c r="C13" s="138" t="s">
        <v>75</v>
      </c>
      <c r="D13" s="85"/>
      <c r="E13" s="87">
        <f>+E11*E12</f>
        <v>308.80833333333334</v>
      </c>
      <c r="F13" s="85">
        <f>+E11*F12+F11*F12/12*2</f>
        <v>325.64821646929823</v>
      </c>
      <c r="G13" s="87">
        <f>+(E11+G11+F11)*G12</f>
        <v>510.88693096491232</v>
      </c>
      <c r="H13" s="85">
        <f>+(E11+F11+G11)*H12+H11*H12/12*2</f>
        <v>544.92515483918135</v>
      </c>
      <c r="I13" s="87">
        <f>SUM(E11:H11)*I12+I11*I12/12*2</f>
        <v>732.01248747076022</v>
      </c>
      <c r="J13" s="85">
        <f>SUM(E11:J11)*J12</f>
        <v>916.89166666666677</v>
      </c>
      <c r="K13" s="85">
        <f>SUM(E13:J13)</f>
        <v>3339.1727897441524</v>
      </c>
      <c r="L13" s="47"/>
      <c r="M13" s="28"/>
      <c r="N13" s="28"/>
      <c r="O13" s="28"/>
      <c r="P13" s="28"/>
      <c r="Q13" s="28"/>
    </row>
    <row r="14" spans="2:44" s="102" customFormat="1" ht="16.899999999999999" customHeight="1" x14ac:dyDescent="0.15">
      <c r="B14" s="139">
        <v>14</v>
      </c>
      <c r="C14" s="86" t="s">
        <v>76</v>
      </c>
      <c r="D14" s="85">
        <f t="shared" ref="D14:J14" si="2">+D9+D13</f>
        <v>235</v>
      </c>
      <c r="E14" s="85">
        <f>+E9+E13</f>
        <v>1562.1416666666667</v>
      </c>
      <c r="F14" s="85">
        <f t="shared" si="2"/>
        <v>795.64821646929818</v>
      </c>
      <c r="G14" s="85">
        <f t="shared" si="2"/>
        <v>980.88693096491238</v>
      </c>
      <c r="H14" s="85">
        <f t="shared" si="2"/>
        <v>1054.091821505848</v>
      </c>
      <c r="I14" s="85">
        <f t="shared" si="2"/>
        <v>1476.1791541374268</v>
      </c>
      <c r="J14" s="85">
        <f t="shared" si="2"/>
        <v>1856.8916666666669</v>
      </c>
      <c r="K14" s="85">
        <f>SUM(D14:J14)</f>
        <v>7960.8394564108185</v>
      </c>
      <c r="L14" s="110"/>
      <c r="M14" s="28"/>
      <c r="N14" s="28"/>
      <c r="O14" s="28"/>
      <c r="P14" s="28"/>
      <c r="Q14" s="28"/>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row>
    <row r="15" spans="2:44" s="102" customFormat="1" ht="15" customHeight="1" x14ac:dyDescent="0.15">
      <c r="B15" s="99">
        <v>15</v>
      </c>
      <c r="L15" s="110"/>
      <c r="M15" s="28"/>
      <c r="N15" s="28"/>
      <c r="O15" s="28"/>
      <c r="P15" s="28"/>
      <c r="Q15" s="28"/>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row>
    <row r="16" spans="2:44" s="102" customFormat="1" ht="15" customHeight="1" x14ac:dyDescent="0.15">
      <c r="B16" s="124">
        <v>16</v>
      </c>
      <c r="C16" s="20" t="s">
        <v>72</v>
      </c>
      <c r="D16" s="122"/>
      <c r="E16" s="42">
        <f>SUM(E18:E22)</f>
        <v>63250</v>
      </c>
      <c r="F16" s="42">
        <f t="shared" ref="F16:J16" si="3">SUM(F18:F22)</f>
        <v>31625</v>
      </c>
      <c r="G16" s="42">
        <f t="shared" si="3"/>
        <v>31625</v>
      </c>
      <c r="H16" s="42">
        <f t="shared" si="3"/>
        <v>63250</v>
      </c>
      <c r="I16" s="42">
        <f t="shared" si="3"/>
        <v>31625</v>
      </c>
      <c r="J16" s="42">
        <f t="shared" si="3"/>
        <v>31625</v>
      </c>
      <c r="K16" s="42">
        <f>SUM(E16:J16)</f>
        <v>253000</v>
      </c>
      <c r="L16" s="110"/>
      <c r="M16" s="28"/>
      <c r="N16" s="28"/>
      <c r="O16" s="28"/>
      <c r="P16" s="28"/>
      <c r="Q16" s="28"/>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row>
    <row r="17" spans="2:44" s="238" customFormat="1" ht="15" customHeight="1" x14ac:dyDescent="0.15">
      <c r="B17" s="237">
        <v>17</v>
      </c>
      <c r="C17" s="237" t="s">
        <v>84</v>
      </c>
      <c r="D17" s="241"/>
      <c r="E17" s="236">
        <f>+E16-E20</f>
        <v>63250</v>
      </c>
      <c r="F17" s="236">
        <f t="shared" ref="F17:J17" si="4">+F16-F20</f>
        <v>20677.859763157896</v>
      </c>
      <c r="G17" s="236">
        <f t="shared" si="4"/>
        <v>20677.859763157896</v>
      </c>
      <c r="H17" s="236">
        <f t="shared" si="4"/>
        <v>41355.035315789471</v>
      </c>
      <c r="I17" s="236">
        <f t="shared" si="4"/>
        <v>21019.622578947368</v>
      </c>
      <c r="J17" s="236">
        <f t="shared" si="4"/>
        <v>21019.622578947368</v>
      </c>
      <c r="K17" s="236">
        <f>SUM(E17:J17)</f>
        <v>188000</v>
      </c>
      <c r="L17" s="107"/>
      <c r="M17" s="239"/>
      <c r="N17" s="239"/>
      <c r="O17" s="239"/>
      <c r="P17" s="239"/>
      <c r="Q17" s="239"/>
      <c r="R17" s="240"/>
      <c r="S17" s="240"/>
      <c r="T17" s="240"/>
      <c r="U17" s="240"/>
      <c r="V17" s="240"/>
      <c r="W17" s="240"/>
      <c r="X17" s="240"/>
      <c r="Y17" s="240"/>
      <c r="Z17" s="240"/>
      <c r="AA17" s="240"/>
      <c r="AB17" s="240"/>
      <c r="AC17" s="240"/>
      <c r="AD17" s="240"/>
      <c r="AE17" s="240"/>
      <c r="AF17" s="240"/>
      <c r="AG17" s="240"/>
      <c r="AH17" s="240"/>
      <c r="AI17" s="240"/>
      <c r="AJ17" s="240"/>
      <c r="AK17" s="240"/>
      <c r="AL17" s="240"/>
      <c r="AM17" s="240"/>
      <c r="AN17" s="240"/>
      <c r="AO17" s="240"/>
      <c r="AP17" s="240"/>
      <c r="AQ17" s="240"/>
      <c r="AR17" s="240"/>
    </row>
    <row r="18" spans="2:44" s="102" customFormat="1" ht="15" customHeight="1" x14ac:dyDescent="0.15">
      <c r="B18" s="199">
        <v>18</v>
      </c>
      <c r="C18" s="169" t="s">
        <v>3</v>
      </c>
      <c r="D18" s="173"/>
      <c r="E18" s="173">
        <v>2500</v>
      </c>
      <c r="F18" s="173">
        <v>1250</v>
      </c>
      <c r="G18" s="173">
        <v>1250</v>
      </c>
      <c r="H18" s="173">
        <v>2500</v>
      </c>
      <c r="I18" s="173">
        <v>1250</v>
      </c>
      <c r="J18" s="173">
        <v>1250</v>
      </c>
      <c r="K18" s="174">
        <f>SUM(E18:J18)</f>
        <v>10000</v>
      </c>
      <c r="L18" s="110"/>
      <c r="M18" s="28"/>
      <c r="N18" s="28"/>
      <c r="O18" s="28"/>
      <c r="P18" s="28"/>
      <c r="Q18" s="28"/>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row>
    <row r="19" spans="2:44" s="102" customFormat="1" ht="15" customHeight="1" x14ac:dyDescent="0.15">
      <c r="B19" s="199">
        <v>19</v>
      </c>
      <c r="C19" s="169" t="s">
        <v>4</v>
      </c>
      <c r="D19" s="173"/>
      <c r="E19" s="173">
        <v>31250</v>
      </c>
      <c r="F19" s="173">
        <v>4625</v>
      </c>
      <c r="G19" s="173">
        <v>4625</v>
      </c>
      <c r="H19" s="173">
        <v>9250</v>
      </c>
      <c r="I19" s="173">
        <v>5125</v>
      </c>
      <c r="J19" s="173">
        <v>5125</v>
      </c>
      <c r="K19" s="174">
        <f t="shared" ref="K19:K22" si="5">SUM(E19:J19)</f>
        <v>60000</v>
      </c>
      <c r="L19" s="110"/>
      <c r="M19" s="28"/>
      <c r="N19" s="28"/>
      <c r="O19" s="28"/>
      <c r="P19" s="28"/>
      <c r="Q19" s="28"/>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row>
    <row r="20" spans="2:44" s="102" customFormat="1" ht="15" customHeight="1" x14ac:dyDescent="0.15">
      <c r="B20" s="200">
        <v>20</v>
      </c>
      <c r="C20" s="181" t="s">
        <v>66</v>
      </c>
      <c r="D20" s="182">
        <v>0</v>
      </c>
      <c r="E20" s="182">
        <v>0</v>
      </c>
      <c r="F20" s="182">
        <v>10947.140236842106</v>
      </c>
      <c r="G20" s="182">
        <v>10947.140236842106</v>
      </c>
      <c r="H20" s="182">
        <v>21894.964684210525</v>
      </c>
      <c r="I20" s="182">
        <v>10605.377421052632</v>
      </c>
      <c r="J20" s="182">
        <v>10605.377421052632</v>
      </c>
      <c r="K20" s="183">
        <f t="shared" si="5"/>
        <v>65000</v>
      </c>
      <c r="L20" s="110"/>
      <c r="M20" s="28"/>
      <c r="N20" s="28"/>
      <c r="O20" s="28"/>
      <c r="P20" s="28"/>
      <c r="Q20" s="28"/>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row>
    <row r="21" spans="2:44" s="102" customFormat="1" ht="15" customHeight="1" x14ac:dyDescent="0.15">
      <c r="B21" s="199">
        <v>21</v>
      </c>
      <c r="C21" s="169" t="s">
        <v>5</v>
      </c>
      <c r="D21" s="173"/>
      <c r="E21" s="173">
        <v>29500.000000000004</v>
      </c>
      <c r="F21" s="173">
        <v>9750.3335000000006</v>
      </c>
      <c r="G21" s="173">
        <v>9750.3335000000006</v>
      </c>
      <c r="H21" s="173">
        <v>19499.667000000001</v>
      </c>
      <c r="I21" s="173">
        <v>9749.8330000000024</v>
      </c>
      <c r="J21" s="173">
        <v>9749.8330000000024</v>
      </c>
      <c r="K21" s="174">
        <f t="shared" si="5"/>
        <v>88000</v>
      </c>
      <c r="L21" s="110"/>
      <c r="M21" s="28"/>
      <c r="N21" s="28"/>
      <c r="O21" s="28"/>
      <c r="P21" s="28"/>
      <c r="Q21" s="28"/>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row>
    <row r="22" spans="2:44" s="102" customFormat="1" ht="15" customHeight="1" x14ac:dyDescent="0.15">
      <c r="B22" s="201">
        <v>22</v>
      </c>
      <c r="C22" s="123" t="s">
        <v>67</v>
      </c>
      <c r="D22" s="175"/>
      <c r="E22" s="175">
        <v>0</v>
      </c>
      <c r="F22" s="175">
        <v>5052.5262631578944</v>
      </c>
      <c r="G22" s="175">
        <v>5052.5262631578944</v>
      </c>
      <c r="H22" s="175">
        <v>10105.368315789472</v>
      </c>
      <c r="I22" s="175">
        <v>4894.7895789473678</v>
      </c>
      <c r="J22" s="175">
        <v>4894.7895789473678</v>
      </c>
      <c r="K22" s="176">
        <f t="shared" si="5"/>
        <v>30000</v>
      </c>
      <c r="L22" s="110"/>
      <c r="M22" s="28"/>
      <c r="N22" s="28"/>
      <c r="O22" s="28"/>
      <c r="P22" s="28"/>
      <c r="Q22" s="28"/>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row>
    <row r="23" spans="2:44" s="102" customFormat="1" ht="15" customHeight="1" x14ac:dyDescent="0.15">
      <c r="B23" s="202">
        <v>23</v>
      </c>
      <c r="E23" s="232"/>
      <c r="F23" s="232"/>
      <c r="G23" s="232"/>
      <c r="H23" s="232"/>
      <c r="I23" s="232"/>
      <c r="J23" s="232"/>
      <c r="M23" s="28"/>
      <c r="N23" s="28"/>
      <c r="O23" s="28"/>
      <c r="P23" s="28"/>
      <c r="Q23" s="28"/>
      <c r="R23" s="28"/>
      <c r="S23" s="28"/>
      <c r="T23" s="28"/>
      <c r="U23" s="28"/>
      <c r="V23" s="28"/>
      <c r="W23" s="28"/>
      <c r="X23" s="1"/>
      <c r="Y23" s="1"/>
      <c r="Z23" s="1"/>
      <c r="AA23" s="1"/>
      <c r="AB23" s="1"/>
      <c r="AC23" s="1"/>
      <c r="AD23" s="1"/>
      <c r="AE23" s="1"/>
      <c r="AF23" s="1"/>
      <c r="AG23" s="1"/>
      <c r="AH23" s="1"/>
      <c r="AI23" s="1"/>
      <c r="AJ23" s="1"/>
      <c r="AK23" s="1"/>
      <c r="AL23" s="1"/>
      <c r="AM23" s="1"/>
      <c r="AN23" s="1"/>
      <c r="AO23" s="1"/>
      <c r="AP23" s="1"/>
      <c r="AQ23" s="1"/>
      <c r="AR23" s="1"/>
    </row>
    <row r="24" spans="2:44" s="102" customFormat="1" ht="15" customHeight="1" x14ac:dyDescent="0.15">
      <c r="B24" s="124">
        <v>24</v>
      </c>
      <c r="C24" s="20" t="s">
        <v>34</v>
      </c>
      <c r="D24" s="122"/>
      <c r="E24" s="42">
        <f>+E16-D9-E9-E13</f>
        <v>61452.85833333333</v>
      </c>
      <c r="F24" s="12">
        <f>+F16-F14</f>
        <v>30829.351783530703</v>
      </c>
      <c r="G24" s="42">
        <f>+G16-G14</f>
        <v>30644.113069035087</v>
      </c>
      <c r="H24" s="12">
        <f>+H16-H14</f>
        <v>62195.908178494152</v>
      </c>
      <c r="I24" s="42">
        <f>+I16-I14</f>
        <v>30148.820845862574</v>
      </c>
      <c r="J24" s="42">
        <f>+J16-J14</f>
        <v>29768.108333333334</v>
      </c>
      <c r="K24" s="42">
        <f t="shared" ref="K24:K25" si="6">SUM(E24:J24)</f>
        <v>245039.16054358915</v>
      </c>
      <c r="M24" s="28"/>
      <c r="N24" s="28"/>
      <c r="O24" s="28"/>
      <c r="P24" s="28"/>
      <c r="Q24" s="28"/>
      <c r="R24" s="28"/>
      <c r="S24" s="28"/>
      <c r="T24" s="28"/>
      <c r="U24" s="28"/>
      <c r="V24" s="28"/>
      <c r="W24" s="28"/>
      <c r="X24" s="1"/>
      <c r="Y24" s="1"/>
      <c r="Z24" s="1"/>
      <c r="AA24" s="1"/>
      <c r="AB24" s="1"/>
      <c r="AC24" s="1"/>
      <c r="AD24" s="1"/>
      <c r="AE24" s="1"/>
      <c r="AF24" s="1"/>
      <c r="AG24" s="1"/>
      <c r="AH24" s="1"/>
      <c r="AI24" s="1"/>
      <c r="AJ24" s="1"/>
      <c r="AK24" s="1"/>
      <c r="AL24" s="1"/>
      <c r="AM24" s="1"/>
      <c r="AN24" s="1"/>
      <c r="AO24" s="1"/>
      <c r="AP24" s="1"/>
      <c r="AQ24" s="1"/>
      <c r="AR24" s="1"/>
    </row>
    <row r="25" spans="2:44" s="102" customFormat="1" ht="15" customHeight="1" x14ac:dyDescent="0.15">
      <c r="B25" s="234">
        <v>25</v>
      </c>
      <c r="C25" s="237" t="s">
        <v>85</v>
      </c>
      <c r="D25" s="235"/>
      <c r="E25" s="236">
        <f>+E24-E20</f>
        <v>61452.85833333333</v>
      </c>
      <c r="F25" s="236">
        <f>+F24-F20</f>
        <v>19882.211546688595</v>
      </c>
      <c r="G25" s="236">
        <f t="shared" ref="G25:J25" si="7">+G24-G20</f>
        <v>19696.97283219298</v>
      </c>
      <c r="H25" s="236">
        <f t="shared" si="7"/>
        <v>40300.943494283623</v>
      </c>
      <c r="I25" s="236">
        <f t="shared" si="7"/>
        <v>19543.443424809942</v>
      </c>
      <c r="J25" s="236">
        <f t="shared" si="7"/>
        <v>19162.730912280702</v>
      </c>
      <c r="K25" s="236">
        <f t="shared" si="6"/>
        <v>180039.16054358918</v>
      </c>
      <c r="M25" s="28"/>
      <c r="N25" s="28"/>
      <c r="O25" s="28"/>
      <c r="P25" s="28"/>
      <c r="Q25" s="28"/>
      <c r="R25" s="28"/>
      <c r="S25" s="28"/>
      <c r="T25" s="28"/>
      <c r="U25" s="28"/>
      <c r="V25" s="28"/>
      <c r="W25" s="28"/>
      <c r="X25" s="1"/>
      <c r="Y25" s="1"/>
      <c r="Z25" s="1"/>
      <c r="AA25" s="1"/>
      <c r="AB25" s="1"/>
      <c r="AC25" s="1"/>
      <c r="AD25" s="1"/>
      <c r="AE25" s="1"/>
      <c r="AF25" s="1"/>
      <c r="AG25" s="1"/>
      <c r="AH25" s="1"/>
      <c r="AI25" s="1"/>
      <c r="AJ25" s="1"/>
      <c r="AK25" s="1"/>
      <c r="AL25" s="1"/>
      <c r="AM25" s="1"/>
      <c r="AN25" s="1"/>
      <c r="AO25" s="1"/>
      <c r="AP25" s="1"/>
      <c r="AQ25" s="1"/>
      <c r="AR25" s="1"/>
    </row>
    <row r="26" spans="2:44" s="102" customFormat="1" ht="15" customHeight="1" x14ac:dyDescent="0.15">
      <c r="B26" s="199">
        <v>26</v>
      </c>
      <c r="C26" s="169" t="s">
        <v>3</v>
      </c>
      <c r="D26" s="173"/>
      <c r="E26" s="173">
        <f>+E18/E17*E25</f>
        <v>2428.9667325428195</v>
      </c>
      <c r="F26" s="173">
        <f>+F18/F17*F25</f>
        <v>1201.902165795773</v>
      </c>
      <c r="G26" s="173">
        <f t="shared" ref="G26:J26" si="8">+G18/G17*G25</f>
        <v>1190.704276083218</v>
      </c>
      <c r="H26" s="173">
        <f t="shared" si="8"/>
        <v>2436.2779034368646</v>
      </c>
      <c r="I26" s="173">
        <f t="shared" si="8"/>
        <v>1162.2142209860654</v>
      </c>
      <c r="J26" s="173">
        <f t="shared" si="8"/>
        <v>1139.5739171997268</v>
      </c>
      <c r="K26" s="174">
        <f>SUM(E26:J26)</f>
        <v>9559.6392160444666</v>
      </c>
      <c r="M26" s="28"/>
      <c r="N26" s="28"/>
      <c r="O26" s="28"/>
      <c r="P26" s="28"/>
      <c r="Q26" s="28"/>
      <c r="R26" s="28"/>
      <c r="S26" s="28"/>
      <c r="T26" s="28"/>
      <c r="U26" s="28"/>
      <c r="V26" s="28"/>
      <c r="W26" s="28"/>
      <c r="X26" s="1"/>
      <c r="Y26" s="1"/>
      <c r="Z26" s="1"/>
      <c r="AA26" s="1"/>
      <c r="AB26" s="1"/>
      <c r="AC26" s="1"/>
      <c r="AD26" s="1"/>
      <c r="AE26" s="1"/>
      <c r="AF26" s="1"/>
      <c r="AG26" s="1"/>
      <c r="AH26" s="1"/>
      <c r="AI26" s="1"/>
      <c r="AJ26" s="1"/>
      <c r="AK26" s="1"/>
      <c r="AL26" s="1"/>
      <c r="AM26" s="1"/>
      <c r="AN26" s="1"/>
      <c r="AO26" s="1"/>
      <c r="AP26" s="1"/>
      <c r="AQ26" s="1"/>
      <c r="AR26" s="1"/>
    </row>
    <row r="27" spans="2:44" s="102" customFormat="1" ht="15" customHeight="1" x14ac:dyDescent="0.15">
      <c r="B27" s="199">
        <v>27</v>
      </c>
      <c r="C27" s="169" t="s">
        <v>4</v>
      </c>
      <c r="D27" s="173"/>
      <c r="E27" s="173">
        <f>+E19/E17*E25</f>
        <v>30362.08415678524</v>
      </c>
      <c r="F27" s="173">
        <f t="shared" ref="F27:J27" si="9">+F19/F17*F25</f>
        <v>4447.0380134443603</v>
      </c>
      <c r="G27" s="173">
        <f t="shared" si="9"/>
        <v>4405.6058215079065</v>
      </c>
      <c r="H27" s="173">
        <f t="shared" si="9"/>
        <v>9014.2282427163991</v>
      </c>
      <c r="I27" s="173">
        <f t="shared" si="9"/>
        <v>4765.0783060428685</v>
      </c>
      <c r="J27" s="173">
        <f t="shared" si="9"/>
        <v>4672.2530605188795</v>
      </c>
      <c r="K27" s="174">
        <f>SUM(E27:J27)</f>
        <v>57666.287601015661</v>
      </c>
      <c r="M27" s="28"/>
      <c r="N27" s="28"/>
      <c r="O27" s="28"/>
      <c r="P27" s="28"/>
      <c r="Q27" s="28"/>
      <c r="R27" s="28"/>
      <c r="S27" s="28"/>
      <c r="T27" s="28"/>
      <c r="U27" s="28"/>
      <c r="V27" s="28"/>
      <c r="W27" s="28"/>
      <c r="X27" s="1"/>
      <c r="Y27" s="1"/>
      <c r="Z27" s="1"/>
      <c r="AA27" s="1"/>
      <c r="AB27" s="1"/>
      <c r="AC27" s="1"/>
      <c r="AD27" s="1"/>
      <c r="AE27" s="1"/>
      <c r="AF27" s="1"/>
      <c r="AG27" s="1"/>
      <c r="AH27" s="1"/>
      <c r="AI27" s="1"/>
      <c r="AJ27" s="1"/>
      <c r="AK27" s="1"/>
      <c r="AL27" s="1"/>
      <c r="AM27" s="1"/>
      <c r="AN27" s="1"/>
      <c r="AO27" s="1"/>
      <c r="AP27" s="1"/>
      <c r="AQ27" s="1"/>
      <c r="AR27" s="1"/>
    </row>
    <row r="28" spans="2:44" s="102" customFormat="1" ht="15" customHeight="1" x14ac:dyDescent="0.15">
      <c r="B28" s="200">
        <v>28</v>
      </c>
      <c r="C28" s="181" t="s">
        <v>66</v>
      </c>
      <c r="D28" s="182">
        <v>0</v>
      </c>
      <c r="E28" s="182">
        <f>+E20</f>
        <v>0</v>
      </c>
      <c r="F28" s="182">
        <f t="shared" ref="F28:J28" si="10">+F20</f>
        <v>10947.140236842106</v>
      </c>
      <c r="G28" s="182">
        <f t="shared" si="10"/>
        <v>10947.140236842106</v>
      </c>
      <c r="H28" s="182">
        <f t="shared" si="10"/>
        <v>21894.964684210525</v>
      </c>
      <c r="I28" s="182">
        <f t="shared" si="10"/>
        <v>10605.377421052632</v>
      </c>
      <c r="J28" s="182">
        <f t="shared" si="10"/>
        <v>10605.377421052632</v>
      </c>
      <c r="K28" s="183">
        <f>SUM(E28:J28)</f>
        <v>65000</v>
      </c>
      <c r="M28" s="28"/>
      <c r="N28" s="28"/>
      <c r="O28" s="28"/>
      <c r="P28" s="28"/>
      <c r="Q28" s="28"/>
      <c r="R28" s="28"/>
      <c r="S28" s="28"/>
      <c r="T28" s="28"/>
      <c r="U28" s="28"/>
      <c r="V28" s="28"/>
      <c r="W28" s="28"/>
      <c r="X28" s="1"/>
      <c r="Y28" s="1"/>
      <c r="Z28" s="1"/>
      <c r="AA28" s="1"/>
      <c r="AB28" s="1"/>
      <c r="AC28" s="1"/>
      <c r="AD28" s="1"/>
      <c r="AE28" s="1"/>
      <c r="AF28" s="1"/>
      <c r="AG28" s="1"/>
      <c r="AH28" s="1"/>
      <c r="AI28" s="1"/>
      <c r="AJ28" s="1"/>
      <c r="AK28" s="1"/>
      <c r="AL28" s="1"/>
      <c r="AM28" s="1"/>
      <c r="AN28" s="1"/>
      <c r="AO28" s="1"/>
      <c r="AP28" s="1"/>
      <c r="AQ28" s="1"/>
      <c r="AR28" s="1"/>
    </row>
    <row r="29" spans="2:44" s="102" customFormat="1" ht="15" customHeight="1" x14ac:dyDescent="0.15">
      <c r="B29" s="199">
        <v>29</v>
      </c>
      <c r="C29" s="169" t="s">
        <v>5</v>
      </c>
      <c r="D29" s="173"/>
      <c r="E29" s="173">
        <f>+E21/E17*E25</f>
        <v>28661.807444005273</v>
      </c>
      <c r="F29" s="173">
        <f t="shared" ref="F29:J29" si="11">+F21/F17*F25</f>
        <v>9375.1575607048635</v>
      </c>
      <c r="G29" s="173">
        <f t="shared" si="11"/>
        <v>9287.8110333499608</v>
      </c>
      <c r="H29" s="173">
        <f t="shared" si="11"/>
        <v>19002.643134590806</v>
      </c>
      <c r="I29" s="173">
        <f t="shared" si="11"/>
        <v>9065.1156518713888</v>
      </c>
      <c r="J29" s="173">
        <f t="shared" si="11"/>
        <v>8888.5243070825327</v>
      </c>
      <c r="K29" s="174">
        <f>SUM(E29:J29)</f>
        <v>84281.059131604823</v>
      </c>
      <c r="M29" s="28"/>
      <c r="N29" s="28"/>
      <c r="O29" s="28"/>
      <c r="P29" s="28"/>
      <c r="Q29" s="28"/>
      <c r="R29" s="28"/>
      <c r="S29" s="28"/>
      <c r="T29" s="28"/>
      <c r="U29" s="28"/>
      <c r="V29" s="28"/>
      <c r="W29" s="28"/>
      <c r="X29" s="1"/>
      <c r="Y29" s="1"/>
      <c r="Z29" s="1"/>
      <c r="AA29" s="1"/>
      <c r="AB29" s="1"/>
      <c r="AC29" s="1"/>
      <c r="AD29" s="1"/>
      <c r="AE29" s="1"/>
      <c r="AF29" s="1"/>
      <c r="AG29" s="1"/>
      <c r="AH29" s="1"/>
      <c r="AI29" s="1"/>
      <c r="AJ29" s="1"/>
      <c r="AK29" s="1"/>
      <c r="AL29" s="1"/>
      <c r="AM29" s="1"/>
      <c r="AN29" s="1"/>
      <c r="AO29" s="1"/>
      <c r="AP29" s="1"/>
      <c r="AQ29" s="1"/>
      <c r="AR29" s="1"/>
    </row>
    <row r="30" spans="2:44" s="102" customFormat="1" ht="15" customHeight="1" x14ac:dyDescent="0.15">
      <c r="B30" s="201">
        <v>30</v>
      </c>
      <c r="C30" s="123" t="s">
        <v>67</v>
      </c>
      <c r="D30" s="175"/>
      <c r="E30" s="175">
        <f>+E22/E16*E25</f>
        <v>0</v>
      </c>
      <c r="F30" s="175">
        <f>+F22/F17*F25</f>
        <v>4858.1138067435977</v>
      </c>
      <c r="G30" s="175">
        <f>+G22/G17*G25</f>
        <v>4812.8517012518942</v>
      </c>
      <c r="H30" s="175">
        <f>+H22/H17*H25</f>
        <v>9847.7942135395569</v>
      </c>
      <c r="I30" s="175">
        <f>+I22/I17*I25</f>
        <v>4551.0352459096212</v>
      </c>
      <c r="J30" s="175">
        <f>+J22/J17*J25</f>
        <v>4462.3796274795632</v>
      </c>
      <c r="K30" s="176">
        <f>SUM(E30:J30)</f>
        <v>28532.174594924232</v>
      </c>
      <c r="M30" s="28"/>
      <c r="N30" s="28"/>
      <c r="O30" s="28"/>
      <c r="P30" s="28"/>
      <c r="Q30" s="28"/>
      <c r="R30" s="28"/>
      <c r="S30" s="28"/>
      <c r="T30" s="28"/>
      <c r="U30" s="28"/>
      <c r="V30" s="28"/>
      <c r="W30" s="28"/>
      <c r="X30" s="1"/>
      <c r="Y30" s="1"/>
      <c r="Z30" s="1"/>
      <c r="AA30" s="1"/>
      <c r="AB30" s="1"/>
      <c r="AC30" s="1"/>
      <c r="AD30" s="1"/>
      <c r="AE30" s="1"/>
      <c r="AF30" s="1"/>
      <c r="AG30" s="1"/>
      <c r="AH30" s="1"/>
      <c r="AI30" s="1"/>
      <c r="AJ30" s="1"/>
      <c r="AK30" s="1"/>
      <c r="AL30" s="1"/>
      <c r="AM30" s="1"/>
      <c r="AN30" s="1"/>
      <c r="AO30" s="1"/>
      <c r="AP30" s="1"/>
      <c r="AQ30" s="1"/>
      <c r="AR30" s="1"/>
    </row>
    <row r="31" spans="2:44" s="102" customFormat="1" ht="15" customHeight="1" x14ac:dyDescent="0.15">
      <c r="B31" s="202">
        <v>31</v>
      </c>
      <c r="M31" s="28"/>
      <c r="N31" s="28"/>
      <c r="O31" s="28"/>
      <c r="P31" s="28"/>
      <c r="Q31" s="28"/>
      <c r="R31" s="28"/>
      <c r="S31" s="28"/>
      <c r="T31" s="28"/>
      <c r="U31" s="28"/>
      <c r="V31" s="28"/>
      <c r="W31" s="28"/>
      <c r="X31" s="1"/>
      <c r="Y31" s="1"/>
      <c r="Z31" s="1"/>
      <c r="AA31" s="1"/>
      <c r="AB31" s="1"/>
      <c r="AC31" s="1"/>
      <c r="AD31" s="1"/>
      <c r="AE31" s="1"/>
      <c r="AF31" s="1"/>
      <c r="AG31" s="1"/>
      <c r="AH31" s="1"/>
      <c r="AI31" s="1"/>
      <c r="AJ31" s="1"/>
      <c r="AK31" s="1"/>
      <c r="AL31" s="1"/>
      <c r="AM31" s="1"/>
      <c r="AN31" s="1"/>
      <c r="AO31" s="1"/>
      <c r="AP31" s="1"/>
      <c r="AQ31" s="1"/>
      <c r="AR31" s="1"/>
    </row>
    <row r="32" spans="2:44" s="102" customFormat="1" ht="15" customHeight="1" x14ac:dyDescent="0.15">
      <c r="B32" s="99">
        <v>32</v>
      </c>
      <c r="C32" s="1"/>
      <c r="D32" s="1"/>
      <c r="E32" s="1"/>
      <c r="F32" s="1"/>
      <c r="G32" s="1"/>
      <c r="H32" s="1"/>
      <c r="I32" s="1"/>
      <c r="J32" s="1"/>
      <c r="K32" s="1"/>
      <c r="M32" s="28"/>
      <c r="N32" s="28"/>
      <c r="O32" s="28"/>
      <c r="P32" s="28"/>
      <c r="Q32" s="28"/>
      <c r="R32" s="28"/>
      <c r="S32" s="28"/>
      <c r="T32" s="28"/>
      <c r="U32" s="28"/>
      <c r="V32" s="28"/>
      <c r="W32" s="28"/>
      <c r="X32" s="1"/>
      <c r="Y32" s="1"/>
      <c r="Z32" s="1"/>
      <c r="AA32" s="1"/>
      <c r="AB32" s="1"/>
      <c r="AC32" s="1"/>
      <c r="AD32" s="1"/>
      <c r="AE32" s="1"/>
      <c r="AF32" s="1"/>
      <c r="AG32" s="1"/>
      <c r="AH32" s="1"/>
      <c r="AI32" s="1"/>
      <c r="AJ32" s="1"/>
      <c r="AK32" s="1"/>
      <c r="AL32" s="1"/>
      <c r="AM32" s="1"/>
      <c r="AN32" s="1"/>
      <c r="AO32" s="1"/>
      <c r="AP32" s="1"/>
      <c r="AQ32" s="1"/>
      <c r="AR32" s="1"/>
    </row>
    <row r="33" spans="2:44" s="102" customFormat="1" ht="21.6" customHeight="1" x14ac:dyDescent="0.15">
      <c r="B33" s="225" t="s">
        <v>53</v>
      </c>
      <c r="C33" s="137"/>
      <c r="D33" s="103" t="s">
        <v>46</v>
      </c>
      <c r="E33" s="103" t="s">
        <v>47</v>
      </c>
      <c r="F33" s="103" t="s">
        <v>48</v>
      </c>
      <c r="G33" s="103" t="s">
        <v>49</v>
      </c>
      <c r="H33" s="103" t="s">
        <v>50</v>
      </c>
      <c r="I33" s="103" t="s">
        <v>51</v>
      </c>
      <c r="J33" s="103" t="s">
        <v>52</v>
      </c>
      <c r="K33" s="103" t="s">
        <v>77</v>
      </c>
      <c r="M33" s="28"/>
      <c r="N33" s="28"/>
      <c r="O33" s="28"/>
      <c r="P33" s="28"/>
      <c r="Q33" s="28"/>
      <c r="R33" s="28"/>
      <c r="S33" s="28"/>
      <c r="T33" s="28"/>
      <c r="U33" s="28"/>
      <c r="V33" s="28"/>
      <c r="W33" s="28"/>
      <c r="X33" s="1"/>
      <c r="Y33" s="1"/>
      <c r="Z33" s="1"/>
      <c r="AA33" s="1"/>
      <c r="AB33" s="1"/>
      <c r="AC33" s="1"/>
      <c r="AD33" s="1"/>
      <c r="AE33" s="1"/>
      <c r="AF33" s="1"/>
      <c r="AG33" s="1"/>
      <c r="AH33" s="1"/>
      <c r="AI33" s="1"/>
      <c r="AJ33" s="1"/>
      <c r="AK33" s="1"/>
      <c r="AL33" s="1"/>
      <c r="AM33" s="1"/>
      <c r="AN33" s="1"/>
      <c r="AO33" s="1"/>
      <c r="AP33" s="1"/>
      <c r="AQ33" s="1"/>
      <c r="AR33" s="1"/>
    </row>
    <row r="34" spans="2:44" s="102" customFormat="1" ht="15" customHeight="1" x14ac:dyDescent="0.15">
      <c r="B34" s="224">
        <v>34</v>
      </c>
      <c r="C34" s="137" t="s">
        <v>12</v>
      </c>
      <c r="D34" s="30">
        <v>2017</v>
      </c>
      <c r="E34" s="27">
        <v>2018</v>
      </c>
      <c r="F34" s="30">
        <v>2019</v>
      </c>
      <c r="G34" s="27">
        <v>2020</v>
      </c>
      <c r="H34" s="30">
        <v>2021</v>
      </c>
      <c r="I34" s="27">
        <v>2022</v>
      </c>
      <c r="J34" s="30">
        <v>2023</v>
      </c>
      <c r="K34" s="26" t="s">
        <v>0</v>
      </c>
      <c r="M34" s="28"/>
      <c r="N34" s="28"/>
      <c r="O34" s="28"/>
      <c r="P34" s="28"/>
      <c r="Q34" s="28"/>
      <c r="R34" s="28"/>
      <c r="S34" s="28"/>
      <c r="T34" s="28"/>
      <c r="U34" s="28"/>
      <c r="V34" s="28"/>
      <c r="W34" s="28"/>
      <c r="X34" s="1"/>
      <c r="Y34" s="1"/>
      <c r="Z34" s="1"/>
      <c r="AA34" s="1"/>
      <c r="AB34" s="1"/>
      <c r="AC34" s="1"/>
      <c r="AD34" s="1"/>
      <c r="AE34" s="1"/>
      <c r="AF34" s="1"/>
      <c r="AG34" s="1"/>
      <c r="AH34" s="1"/>
      <c r="AI34" s="1"/>
      <c r="AJ34" s="1"/>
      <c r="AK34" s="1"/>
      <c r="AL34" s="1"/>
      <c r="AM34" s="1"/>
      <c r="AN34" s="1"/>
      <c r="AO34" s="1"/>
      <c r="AP34" s="1"/>
      <c r="AQ34" s="1"/>
      <c r="AR34" s="1"/>
    </row>
    <row r="35" spans="2:44" s="115" customFormat="1" ht="15" customHeight="1" x14ac:dyDescent="0.15">
      <c r="B35" s="126">
        <v>35</v>
      </c>
      <c r="C35" s="17" t="s">
        <v>6</v>
      </c>
      <c r="D35" s="31">
        <v>2.5000000000000001E-2</v>
      </c>
      <c r="E35" s="23">
        <v>2.5000000000000001E-2</v>
      </c>
      <c r="F35" s="25">
        <v>0.01</v>
      </c>
      <c r="G35" s="24">
        <v>0.01</v>
      </c>
      <c r="H35" s="25">
        <v>0.01</v>
      </c>
      <c r="I35" s="24">
        <v>0.01</v>
      </c>
      <c r="J35" s="25">
        <v>0.01</v>
      </c>
      <c r="K35" s="119"/>
      <c r="L35" s="102"/>
      <c r="M35" s="28"/>
      <c r="N35" s="28"/>
      <c r="O35" s="28"/>
      <c r="P35" s="28"/>
      <c r="Q35" s="28"/>
      <c r="R35" s="28"/>
      <c r="S35" s="28"/>
      <c r="T35" s="28"/>
      <c r="U35" s="28"/>
      <c r="V35" s="28"/>
      <c r="W35" s="28"/>
      <c r="X35" s="1"/>
      <c r="Y35" s="1"/>
      <c r="Z35" s="1"/>
      <c r="AA35" s="1"/>
      <c r="AB35" s="1"/>
      <c r="AC35" s="1"/>
      <c r="AD35" s="1"/>
      <c r="AE35" s="1"/>
      <c r="AF35" s="1"/>
      <c r="AG35" s="1"/>
      <c r="AH35" s="1"/>
      <c r="AI35" s="1"/>
      <c r="AJ35" s="1"/>
      <c r="AK35" s="1"/>
      <c r="AL35" s="1"/>
      <c r="AM35" s="1"/>
      <c r="AN35" s="1"/>
      <c r="AO35" s="1"/>
      <c r="AP35" s="1"/>
      <c r="AQ35" s="1"/>
      <c r="AR35" s="1"/>
    </row>
    <row r="36" spans="2:44" s="115" customFormat="1" ht="15" customHeight="1" x14ac:dyDescent="0.15">
      <c r="B36" s="129">
        <v>36</v>
      </c>
      <c r="C36" s="34" t="s">
        <v>8</v>
      </c>
      <c r="D36" s="93">
        <v>5.0000000000000001E-3</v>
      </c>
      <c r="E36" s="93">
        <v>5.0000000000000001E-3</v>
      </c>
      <c r="F36" s="93">
        <v>5.0000000000000001E-3</v>
      </c>
      <c r="G36" s="93">
        <v>5.0000000000000001E-3</v>
      </c>
      <c r="H36" s="93">
        <v>5.0000000000000001E-3</v>
      </c>
      <c r="I36" s="93">
        <v>5.0000000000000001E-3</v>
      </c>
      <c r="J36" s="94">
        <v>5.0000000000000001E-3</v>
      </c>
      <c r="K36" s="120"/>
      <c r="L36" s="102"/>
      <c r="M36" s="28"/>
      <c r="N36" s="28"/>
      <c r="O36" s="28"/>
      <c r="P36" s="28"/>
      <c r="Q36" s="28"/>
      <c r="R36" s="28"/>
      <c r="S36" s="28"/>
      <c r="T36" s="28"/>
      <c r="U36" s="28"/>
      <c r="V36" s="28"/>
      <c r="W36" s="28"/>
      <c r="X36" s="1"/>
      <c r="Y36" s="1"/>
      <c r="Z36" s="1"/>
      <c r="AA36" s="1"/>
      <c r="AB36" s="1"/>
      <c r="AC36" s="1"/>
      <c r="AD36" s="1"/>
      <c r="AE36" s="1"/>
      <c r="AF36" s="1"/>
      <c r="AG36" s="1"/>
      <c r="AH36" s="1"/>
      <c r="AI36" s="1"/>
      <c r="AJ36" s="1"/>
      <c r="AK36" s="1"/>
      <c r="AL36" s="1"/>
      <c r="AM36" s="1"/>
      <c r="AN36" s="1"/>
      <c r="AO36" s="1"/>
      <c r="AP36" s="1"/>
      <c r="AQ36" s="1"/>
      <c r="AR36" s="1"/>
    </row>
    <row r="37" spans="2:44" s="115" customFormat="1" ht="15" customHeight="1" x14ac:dyDescent="0.15">
      <c r="B37" s="125">
        <v>37</v>
      </c>
      <c r="C37" s="32"/>
      <c r="D37" s="9"/>
      <c r="E37" s="11"/>
      <c r="F37" s="136"/>
      <c r="G37" s="136"/>
      <c r="H37" s="136"/>
      <c r="I37" s="11"/>
      <c r="J37" s="11"/>
      <c r="K37" s="79"/>
      <c r="L37" s="102"/>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row>
    <row r="38" spans="2:44" s="102" customFormat="1" ht="22.15" customHeight="1" thickBot="1" x14ac:dyDescent="0.2">
      <c r="B38" s="144">
        <v>38</v>
      </c>
      <c r="C38" s="76" t="s">
        <v>7</v>
      </c>
      <c r="D38" s="77">
        <v>2017</v>
      </c>
      <c r="E38" s="78">
        <v>2018</v>
      </c>
      <c r="F38" s="77">
        <v>2019</v>
      </c>
      <c r="G38" s="78">
        <v>2020</v>
      </c>
      <c r="H38" s="77">
        <v>2021</v>
      </c>
      <c r="I38" s="78">
        <v>2022</v>
      </c>
      <c r="J38" s="77">
        <v>2023</v>
      </c>
      <c r="K38" s="77" t="s">
        <v>0</v>
      </c>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row>
    <row r="39" spans="2:44" s="102" customFormat="1" ht="17.45" customHeight="1" thickTop="1" x14ac:dyDescent="0.15">
      <c r="B39" s="126">
        <v>39</v>
      </c>
      <c r="C39" s="17" t="s">
        <v>64</v>
      </c>
      <c r="D39" s="70"/>
      <c r="E39" s="8">
        <f t="shared" ref="E39:J39" si="12">+E26</f>
        <v>2428.9667325428195</v>
      </c>
      <c r="F39" s="8">
        <f t="shared" si="12"/>
        <v>1201.902165795773</v>
      </c>
      <c r="G39" s="8">
        <f t="shared" si="12"/>
        <v>1190.704276083218</v>
      </c>
      <c r="H39" s="8">
        <f t="shared" si="12"/>
        <v>2436.2779034368646</v>
      </c>
      <c r="I39" s="8">
        <f t="shared" si="12"/>
        <v>1162.2142209860654</v>
      </c>
      <c r="J39" s="8">
        <f t="shared" si="12"/>
        <v>1139.5739171997268</v>
      </c>
      <c r="K39" s="43">
        <f t="shared" ref="K39:K50" si="13">SUM(E39:J39)</f>
        <v>9559.6392160444666</v>
      </c>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row>
    <row r="40" spans="2:44" s="102" customFormat="1" ht="17.45" customHeight="1" x14ac:dyDescent="0.15">
      <c r="B40" s="127">
        <v>40</v>
      </c>
      <c r="C40" s="72" t="s">
        <v>2</v>
      </c>
      <c r="D40" s="73"/>
      <c r="E40" s="41">
        <f>+E39*E35</f>
        <v>60.724168313570487</v>
      </c>
      <c r="F40" s="15">
        <f>+(E39+F39)*E35/12*10+(E39+F39)*F35/12*2</f>
        <v>81.694550212618353</v>
      </c>
      <c r="G40" s="7">
        <f>+(F39+E39+G39)*G35</f>
        <v>48.215731744218111</v>
      </c>
      <c r="H40" s="15">
        <f>+(H39+E39+F39+G39)*H35</f>
        <v>72.578510778586747</v>
      </c>
      <c r="I40" s="7">
        <f>+(I39+E39+F39+H39+G39)*I35</f>
        <v>84.200652988447402</v>
      </c>
      <c r="J40" s="15">
        <f>+(I39+E39+F39+H39+G39+J39)*J35</f>
        <v>95.596392160444665</v>
      </c>
      <c r="K40" s="15">
        <f t="shared" si="13"/>
        <v>443.01000619788584</v>
      </c>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row>
    <row r="41" spans="2:44" s="102" customFormat="1" ht="17.45" customHeight="1" x14ac:dyDescent="0.15">
      <c r="B41" s="126">
        <v>41</v>
      </c>
      <c r="C41" s="17" t="s">
        <v>68</v>
      </c>
      <c r="D41" s="33"/>
      <c r="E41" s="14">
        <f t="shared" ref="E41:J41" si="14">+E30</f>
        <v>0</v>
      </c>
      <c r="F41" s="14">
        <f t="shared" si="14"/>
        <v>4858.1138067435977</v>
      </c>
      <c r="G41" s="14">
        <f t="shared" si="14"/>
        <v>4812.8517012518942</v>
      </c>
      <c r="H41" s="14">
        <f t="shared" si="14"/>
        <v>9847.7942135395569</v>
      </c>
      <c r="I41" s="14">
        <f t="shared" si="14"/>
        <v>4551.0352459096212</v>
      </c>
      <c r="J41" s="14">
        <f t="shared" si="14"/>
        <v>4462.3796274795632</v>
      </c>
      <c r="K41" s="13">
        <f t="shared" si="13"/>
        <v>28532.174594924232</v>
      </c>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row>
    <row r="42" spans="2:44" s="88" customFormat="1" ht="16.149999999999999" customHeight="1" x14ac:dyDescent="0.15">
      <c r="B42" s="128">
        <v>42</v>
      </c>
      <c r="C42" s="38" t="s">
        <v>1</v>
      </c>
      <c r="D42" s="33"/>
      <c r="E42" s="15">
        <f>+E41*E36</f>
        <v>0</v>
      </c>
      <c r="F42" s="15">
        <f>+(E41+F41)*F36</f>
        <v>24.29056903371799</v>
      </c>
      <c r="G42" s="7">
        <f>+(E41+F41+G41)*G36</f>
        <v>48.354827539977464</v>
      </c>
      <c r="H42" s="15">
        <f>+(F41+G41+H41+E41)*H36</f>
        <v>97.59379860767524</v>
      </c>
      <c r="I42" s="7">
        <f>+(G41+H41+I41+F41+E41)*I36</f>
        <v>120.34897483722334</v>
      </c>
      <c r="J42" s="15">
        <f>+(H41+I41+J41+G41+F41+E41)*J36</f>
        <v>142.66087297462116</v>
      </c>
      <c r="K42" s="13">
        <f t="shared" si="13"/>
        <v>433.2490429932152</v>
      </c>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row>
    <row r="43" spans="2:44" s="2" customFormat="1" ht="16.149999999999999" customHeight="1" x14ac:dyDescent="0.15">
      <c r="B43" s="129">
        <v>43</v>
      </c>
      <c r="C43" s="34" t="s">
        <v>65</v>
      </c>
      <c r="D43" s="39"/>
      <c r="E43" s="6">
        <f t="shared" ref="E43:J43" si="15">+E27</f>
        <v>30362.08415678524</v>
      </c>
      <c r="F43" s="14">
        <f t="shared" si="15"/>
        <v>4447.0380134443603</v>
      </c>
      <c r="G43" s="6">
        <f t="shared" si="15"/>
        <v>4405.6058215079065</v>
      </c>
      <c r="H43" s="14">
        <f t="shared" si="15"/>
        <v>9014.2282427163991</v>
      </c>
      <c r="I43" s="6">
        <f t="shared" si="15"/>
        <v>4765.0783060428685</v>
      </c>
      <c r="J43" s="14">
        <f t="shared" si="15"/>
        <v>4672.2530605188795</v>
      </c>
      <c r="K43" s="14">
        <f t="shared" si="13"/>
        <v>57666.287601015661</v>
      </c>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row>
    <row r="44" spans="2:44" s="2" customFormat="1" ht="16.149999999999999" customHeight="1" x14ac:dyDescent="0.15">
      <c r="B44" s="130">
        <v>44</v>
      </c>
      <c r="C44" s="18" t="s">
        <v>1</v>
      </c>
      <c r="D44" s="74"/>
      <c r="E44" s="6">
        <f>+E43*E36</f>
        <v>151.81042078392622</v>
      </c>
      <c r="F44" s="15">
        <f>+(E43+F43)*F36</f>
        <v>174.04561085114801</v>
      </c>
      <c r="G44" s="7">
        <f>+(E43+F43+G43)*G36</f>
        <v>196.07363995868758</v>
      </c>
      <c r="H44" s="15">
        <f>+(F43+G43+H43+E43)*H36</f>
        <v>241.14478117226955</v>
      </c>
      <c r="I44" s="7">
        <f>+(G43+H43+I43+F43+E43)*I36</f>
        <v>264.97017270248386</v>
      </c>
      <c r="J44" s="15">
        <f>+(H43+I43+J43+G43+F43+E43)*J36</f>
        <v>288.33143800507827</v>
      </c>
      <c r="K44" s="15">
        <f t="shared" si="13"/>
        <v>1316.3760634735936</v>
      </c>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row>
    <row r="45" spans="2:44" s="2" customFormat="1" ht="16.149999999999999" customHeight="1" x14ac:dyDescent="0.15">
      <c r="B45" s="126">
        <v>45</v>
      </c>
      <c r="C45" s="17" t="s">
        <v>59</v>
      </c>
      <c r="D45" s="33"/>
      <c r="E45" s="14">
        <f t="shared" ref="E45:J45" si="16">+E29</f>
        <v>28661.807444005273</v>
      </c>
      <c r="F45" s="6">
        <f t="shared" si="16"/>
        <v>9375.1575607048635</v>
      </c>
      <c r="G45" s="14">
        <f t="shared" si="16"/>
        <v>9287.8110333499608</v>
      </c>
      <c r="H45" s="6">
        <f t="shared" si="16"/>
        <v>19002.643134590806</v>
      </c>
      <c r="I45" s="14">
        <f t="shared" si="16"/>
        <v>9065.1156518713888</v>
      </c>
      <c r="J45" s="6">
        <f t="shared" si="16"/>
        <v>8888.5243070825327</v>
      </c>
      <c r="K45" s="13">
        <f t="shared" si="13"/>
        <v>84281.059131604823</v>
      </c>
      <c r="L45" s="4"/>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row>
    <row r="46" spans="2:44" s="2" customFormat="1" ht="16.149999999999999" customHeight="1" x14ac:dyDescent="0.15">
      <c r="B46" s="130">
        <v>46</v>
      </c>
      <c r="C46" s="18" t="s">
        <v>1</v>
      </c>
      <c r="D46" s="74"/>
      <c r="E46" s="15">
        <f>+E45*E36</f>
        <v>143.30903722002637</v>
      </c>
      <c r="F46" s="7">
        <f>+(E45+F45)*F36</f>
        <v>190.1848250235507</v>
      </c>
      <c r="G46" s="15">
        <f>+(E45+F45+G45)*G36</f>
        <v>236.6238801903005</v>
      </c>
      <c r="H46" s="7">
        <f>+(F45+G45+H45+E45)*H36</f>
        <v>331.6370958632545</v>
      </c>
      <c r="I46" s="15">
        <f>+(E45+G45+H45+I45+F45)*I36</f>
        <v>376.96267412261142</v>
      </c>
      <c r="J46" s="179">
        <f>+(E45+F45+H45+I45+J45+G45)*J36</f>
        <v>421.40529565802422</v>
      </c>
      <c r="K46" s="15">
        <f t="shared" si="13"/>
        <v>1700.1228080777676</v>
      </c>
      <c r="L46" s="47"/>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row>
    <row r="47" spans="2:44" s="2" customFormat="1" ht="16.149999999999999" customHeight="1" x14ac:dyDescent="0.15">
      <c r="B47" s="180">
        <v>47</v>
      </c>
      <c r="C47" s="177" t="s">
        <v>69</v>
      </c>
      <c r="D47" s="163"/>
      <c r="E47" s="178">
        <f t="shared" ref="E47:J47" si="17">+E40+E42+E44+E46</f>
        <v>355.8436263175231</v>
      </c>
      <c r="F47" s="178">
        <f t="shared" si="17"/>
        <v>470.21555512103509</v>
      </c>
      <c r="G47" s="178">
        <f t="shared" si="17"/>
        <v>529.26807943318363</v>
      </c>
      <c r="H47" s="178">
        <f t="shared" si="17"/>
        <v>742.95418642178606</v>
      </c>
      <c r="I47" s="178">
        <f t="shared" si="17"/>
        <v>846.48247465076611</v>
      </c>
      <c r="J47" s="178">
        <f t="shared" si="17"/>
        <v>947.99399879816838</v>
      </c>
      <c r="K47" s="178">
        <f t="shared" si="13"/>
        <v>3892.7579207424624</v>
      </c>
      <c r="L47" s="47"/>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row>
    <row r="48" spans="2:44" s="2" customFormat="1" ht="16.899999999999999" customHeight="1" x14ac:dyDescent="0.15">
      <c r="B48" s="154">
        <v>48</v>
      </c>
      <c r="C48" s="155" t="s">
        <v>57</v>
      </c>
      <c r="D48" s="156"/>
      <c r="E48" s="157">
        <f t="shared" ref="E48:J48" si="18">+E28</f>
        <v>0</v>
      </c>
      <c r="F48" s="157">
        <f t="shared" si="18"/>
        <v>10947.140236842106</v>
      </c>
      <c r="G48" s="157">
        <f t="shared" si="18"/>
        <v>10947.140236842106</v>
      </c>
      <c r="H48" s="157">
        <f t="shared" si="18"/>
        <v>21894.964684210525</v>
      </c>
      <c r="I48" s="157">
        <f t="shared" si="18"/>
        <v>10605.377421052632</v>
      </c>
      <c r="J48" s="157">
        <f t="shared" si="18"/>
        <v>10605.377421052632</v>
      </c>
      <c r="K48" s="157">
        <f t="shared" si="13"/>
        <v>65000</v>
      </c>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row>
    <row r="49" spans="1:44" s="2" customFormat="1" ht="19.149999999999999" customHeight="1" x14ac:dyDescent="0.15">
      <c r="B49" s="158">
        <v>49</v>
      </c>
      <c r="C49" s="159" t="s">
        <v>1</v>
      </c>
      <c r="D49" s="160"/>
      <c r="E49" s="157">
        <f>+E48*E36</f>
        <v>0</v>
      </c>
      <c r="F49" s="161">
        <f>+(E48+F48)*F36</f>
        <v>54.735701184210534</v>
      </c>
      <c r="G49" s="157">
        <f>+(E48+F48+G48)*G36</f>
        <v>109.47140236842107</v>
      </c>
      <c r="H49" s="161">
        <f>+(F48+G48+H48+E48)*H36</f>
        <v>218.94622578947369</v>
      </c>
      <c r="I49" s="157">
        <f>+(G48+H48+I48+F48+E48)*I36</f>
        <v>271.97311289473686</v>
      </c>
      <c r="J49" s="157">
        <f>+(H48+I48+J48+G48+F48+E48)*J36</f>
        <v>325</v>
      </c>
      <c r="K49" s="157">
        <f t="shared" si="13"/>
        <v>980.12644223684219</v>
      </c>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row>
    <row r="50" spans="1:44" s="2" customFormat="1" ht="13.9" customHeight="1" x14ac:dyDescent="0.15">
      <c r="B50" s="149">
        <v>50</v>
      </c>
      <c r="C50" s="150" t="s">
        <v>79</v>
      </c>
      <c r="D50" s="151"/>
      <c r="E50" s="152">
        <f t="shared" ref="E50:J50" si="19">+E49</f>
        <v>0</v>
      </c>
      <c r="F50" s="153">
        <f t="shared" si="19"/>
        <v>54.735701184210534</v>
      </c>
      <c r="G50" s="152">
        <f t="shared" si="19"/>
        <v>109.47140236842107</v>
      </c>
      <c r="H50" s="153">
        <f t="shared" si="19"/>
        <v>218.94622578947369</v>
      </c>
      <c r="I50" s="152">
        <f t="shared" si="19"/>
        <v>271.97311289473686</v>
      </c>
      <c r="J50" s="153">
        <f t="shared" si="19"/>
        <v>325</v>
      </c>
      <c r="K50" s="152">
        <f t="shared" si="13"/>
        <v>980.12644223684219</v>
      </c>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row>
    <row r="51" spans="1:44" s="2" customFormat="1" ht="13.9" customHeight="1" x14ac:dyDescent="0.15">
      <c r="B51" s="125">
        <v>51</v>
      </c>
      <c r="C51" s="32"/>
      <c r="D51" s="9"/>
      <c r="E51" s="9"/>
      <c r="F51" s="9"/>
      <c r="G51" s="9"/>
      <c r="H51" s="9"/>
      <c r="I51" s="9"/>
      <c r="J51" s="9"/>
      <c r="K51" s="10"/>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row>
    <row r="52" spans="1:44" s="2" customFormat="1" ht="15" customHeight="1" x14ac:dyDescent="0.15">
      <c r="B52" s="162">
        <v>52</v>
      </c>
      <c r="C52" s="163" t="s">
        <v>70</v>
      </c>
      <c r="D52" s="164"/>
      <c r="E52" s="164">
        <f t="shared" ref="E52:J52" si="20">+E47+E50</f>
        <v>355.8436263175231</v>
      </c>
      <c r="F52" s="164">
        <f t="shared" si="20"/>
        <v>524.95125630524558</v>
      </c>
      <c r="G52" s="164">
        <f t="shared" si="20"/>
        <v>638.73948180160471</v>
      </c>
      <c r="H52" s="164">
        <f t="shared" si="20"/>
        <v>961.90041221125978</v>
      </c>
      <c r="I52" s="164">
        <f t="shared" si="20"/>
        <v>1118.455587545503</v>
      </c>
      <c r="J52" s="164">
        <f t="shared" si="20"/>
        <v>1272.9939987981684</v>
      </c>
      <c r="K52" s="165">
        <f>SUM(E52:J52)</f>
        <v>4872.8843629793046</v>
      </c>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row>
    <row r="53" spans="1:44" s="2" customFormat="1" ht="13.9" customHeight="1" x14ac:dyDescent="0.15">
      <c r="B53" s="67">
        <v>53</v>
      </c>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row>
    <row r="54" spans="1:44" s="2" customFormat="1" ht="13.9" customHeight="1" x14ac:dyDescent="0.15">
      <c r="B54" s="145">
        <v>54</v>
      </c>
      <c r="C54" s="37"/>
      <c r="D54" s="37"/>
      <c r="E54" s="37"/>
      <c r="F54" s="37"/>
      <c r="G54" s="37"/>
      <c r="H54" s="37"/>
      <c r="I54" s="37"/>
      <c r="J54" s="37"/>
      <c r="K54" s="37"/>
      <c r="L54" s="5"/>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row>
    <row r="55" spans="1:44" s="2" customFormat="1" ht="13.9" customHeight="1" x14ac:dyDescent="0.15">
      <c r="B55" s="99">
        <v>55</v>
      </c>
      <c r="C55" s="1"/>
      <c r="D55" s="1"/>
      <c r="E55" s="1"/>
      <c r="F55" s="1"/>
      <c r="G55" s="1"/>
      <c r="H55" s="1"/>
      <c r="I55" s="1"/>
      <c r="J55" s="1"/>
      <c r="K55" s="1"/>
      <c r="L55" s="5"/>
      <c r="M55" s="28"/>
      <c r="N55" s="28"/>
      <c r="O55" s="28"/>
      <c r="P55" s="28"/>
      <c r="Q55" s="28"/>
      <c r="R55" s="28"/>
      <c r="S55" s="28"/>
      <c r="T55" s="28"/>
      <c r="U55" s="28"/>
      <c r="V55" s="28"/>
      <c r="W55" s="28"/>
      <c r="X55" s="1"/>
      <c r="Y55" s="1"/>
      <c r="Z55" s="1"/>
      <c r="AA55" s="1"/>
      <c r="AB55" s="1"/>
      <c r="AC55" s="1"/>
      <c r="AD55" s="1"/>
      <c r="AE55" s="1"/>
      <c r="AF55" s="1"/>
      <c r="AG55" s="1"/>
      <c r="AH55" s="1"/>
      <c r="AI55" s="1"/>
      <c r="AJ55" s="1"/>
      <c r="AK55" s="1"/>
      <c r="AL55" s="1"/>
      <c r="AM55" s="1"/>
      <c r="AN55" s="1"/>
      <c r="AO55" s="1"/>
      <c r="AP55" s="1"/>
      <c r="AQ55" s="1"/>
      <c r="AR55" s="1"/>
    </row>
    <row r="56" spans="1:44" s="2" customFormat="1" ht="13.9" customHeight="1" x14ac:dyDescent="0.15">
      <c r="B56" s="103">
        <v>56</v>
      </c>
      <c r="C56" s="272" t="s">
        <v>34</v>
      </c>
      <c r="D56" s="273"/>
      <c r="E56" s="42">
        <f t="shared" ref="E56:J56" si="21">+E24</f>
        <v>61452.85833333333</v>
      </c>
      <c r="F56" s="42">
        <f t="shared" si="21"/>
        <v>30829.351783530703</v>
      </c>
      <c r="G56" s="42">
        <f t="shared" si="21"/>
        <v>30644.113069035087</v>
      </c>
      <c r="H56" s="42">
        <f t="shared" si="21"/>
        <v>62195.908178494152</v>
      </c>
      <c r="I56" s="42">
        <f t="shared" si="21"/>
        <v>30148.820845862574</v>
      </c>
      <c r="J56" s="42">
        <f t="shared" si="21"/>
        <v>29768.108333333334</v>
      </c>
      <c r="K56" s="42">
        <f>SUM(E56:J56)</f>
        <v>245039.16054358915</v>
      </c>
      <c r="L56" s="21"/>
      <c r="M56" s="28"/>
      <c r="N56" s="28"/>
      <c r="O56" s="28"/>
      <c r="P56" s="28"/>
      <c r="Q56" s="28"/>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row>
    <row r="57" spans="1:44" s="2" customFormat="1" ht="13.9" customHeight="1" x14ac:dyDescent="0.15">
      <c r="B57" s="99">
        <v>57</v>
      </c>
      <c r="C57" s="1"/>
      <c r="D57" s="1"/>
      <c r="E57" s="1"/>
      <c r="F57" s="1"/>
      <c r="G57" s="1"/>
      <c r="H57" s="1"/>
      <c r="I57" s="1"/>
      <c r="J57" s="1"/>
      <c r="K57" s="1"/>
      <c r="M57" s="28"/>
      <c r="N57" s="28"/>
      <c r="O57" s="28"/>
      <c r="P57" s="28"/>
      <c r="Q57" s="28"/>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row>
    <row r="58" spans="1:44" s="2" customFormat="1" ht="28.15" customHeight="1" x14ac:dyDescent="0.2">
      <c r="B58" s="225" t="s">
        <v>53</v>
      </c>
      <c r="C58" s="166"/>
      <c r="D58" s="101" t="s">
        <v>46</v>
      </c>
      <c r="E58" s="101" t="s">
        <v>47</v>
      </c>
      <c r="F58" s="101" t="s">
        <v>48</v>
      </c>
      <c r="G58" s="101" t="s">
        <v>49</v>
      </c>
      <c r="H58" s="101" t="s">
        <v>50</v>
      </c>
      <c r="I58" s="101" t="s">
        <v>51</v>
      </c>
      <c r="J58" s="101" t="s">
        <v>52</v>
      </c>
      <c r="K58" s="101" t="s">
        <v>77</v>
      </c>
      <c r="L58" s="47"/>
      <c r="M58" s="28"/>
      <c r="N58" s="28"/>
      <c r="O58" s="28"/>
      <c r="P58" s="28"/>
      <c r="Q58" s="28"/>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row>
    <row r="59" spans="1:44" s="2" customFormat="1" ht="21" customHeight="1" x14ac:dyDescent="0.2">
      <c r="B59" s="131">
        <v>59</v>
      </c>
      <c r="C59" s="166" t="s">
        <v>58</v>
      </c>
      <c r="D59" s="29">
        <v>2017</v>
      </c>
      <c r="E59" s="30">
        <v>2018</v>
      </c>
      <c r="F59" s="30">
        <v>2019</v>
      </c>
      <c r="G59" s="27">
        <v>2020</v>
      </c>
      <c r="H59" s="30">
        <v>2021</v>
      </c>
      <c r="I59" s="27">
        <v>2022</v>
      </c>
      <c r="J59" s="30">
        <v>2023</v>
      </c>
      <c r="K59" s="26"/>
      <c r="L59" s="5"/>
      <c r="M59" s="28"/>
      <c r="N59" s="28"/>
      <c r="O59" s="28"/>
      <c r="P59" s="28"/>
      <c r="Q59" s="28"/>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row>
    <row r="60" spans="1:44" s="2" customFormat="1" ht="24.6" customHeight="1" x14ac:dyDescent="0.15">
      <c r="B60" s="132">
        <v>60</v>
      </c>
      <c r="C60" s="95" t="s">
        <v>9</v>
      </c>
      <c r="D60" s="80">
        <v>2.5000000000000001E-2</v>
      </c>
      <c r="E60" s="40">
        <v>2.5000000000000001E-2</v>
      </c>
      <c r="F60" s="40">
        <v>2.5000000000000001E-2</v>
      </c>
      <c r="G60" s="40">
        <v>2.5000000000000001E-2</v>
      </c>
      <c r="H60" s="40">
        <v>2.5000000000000001E-2</v>
      </c>
      <c r="I60" s="40">
        <v>2.5000000000000001E-2</v>
      </c>
      <c r="J60" s="40">
        <v>2.5000000000000001E-2</v>
      </c>
      <c r="K60" s="25"/>
      <c r="L60" s="5"/>
      <c r="M60" s="28"/>
      <c r="N60" s="28"/>
      <c r="O60" s="28"/>
      <c r="P60" s="28"/>
      <c r="Q60" s="28"/>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row>
    <row r="61" spans="1:44" s="2" customFormat="1" ht="26.45" customHeight="1" x14ac:dyDescent="0.15">
      <c r="B61" s="132">
        <v>61</v>
      </c>
      <c r="C61" s="95" t="s">
        <v>10</v>
      </c>
      <c r="D61" s="81">
        <v>0.01</v>
      </c>
      <c r="E61" s="16">
        <v>0.01</v>
      </c>
      <c r="F61" s="16">
        <v>0.01</v>
      </c>
      <c r="G61" s="16">
        <v>0.01</v>
      </c>
      <c r="H61" s="16">
        <v>0.01</v>
      </c>
      <c r="I61" s="16">
        <v>0.01</v>
      </c>
      <c r="J61" s="16">
        <v>0.01</v>
      </c>
      <c r="K61" s="16"/>
      <c r="L61" s="5"/>
      <c r="M61" s="28"/>
      <c r="N61" s="28"/>
      <c r="O61" s="28"/>
      <c r="P61" s="28"/>
      <c r="Q61" s="28"/>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row>
    <row r="62" spans="1:44" s="2" customFormat="1" ht="26.45" customHeight="1" x14ac:dyDescent="0.15">
      <c r="B62" s="132">
        <v>62</v>
      </c>
      <c r="C62" s="95" t="s">
        <v>11</v>
      </c>
      <c r="D62" s="81">
        <v>1.4999999999999999E-2</v>
      </c>
      <c r="E62" s="16">
        <v>1.4999999999999999E-2</v>
      </c>
      <c r="F62" s="16">
        <v>1.4999999999999999E-2</v>
      </c>
      <c r="G62" s="16">
        <v>1.4999999999999999E-2</v>
      </c>
      <c r="H62" s="16">
        <v>1.4999999999999999E-2</v>
      </c>
      <c r="I62" s="16">
        <v>1.4999999999999999E-2</v>
      </c>
      <c r="J62" s="16">
        <v>1.4999999999999999E-2</v>
      </c>
      <c r="K62" s="22"/>
      <c r="L62" s="5"/>
      <c r="M62" s="28"/>
      <c r="N62" s="28"/>
      <c r="O62" s="28"/>
      <c r="P62" s="28"/>
      <c r="Q62" s="28"/>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row>
    <row r="63" spans="1:44" s="2" customFormat="1" ht="19.899999999999999" customHeight="1" x14ac:dyDescent="0.15">
      <c r="B63" s="197">
        <v>63</v>
      </c>
      <c r="C63" s="198" t="s">
        <v>7</v>
      </c>
      <c r="D63" s="61">
        <v>2017</v>
      </c>
      <c r="E63" s="68">
        <v>2018</v>
      </c>
      <c r="F63" s="68">
        <v>2019</v>
      </c>
      <c r="G63" s="46">
        <v>2020</v>
      </c>
      <c r="H63" s="68">
        <v>2021</v>
      </c>
      <c r="I63" s="46">
        <v>2022</v>
      </c>
      <c r="J63" s="68">
        <v>2023</v>
      </c>
      <c r="K63" s="68" t="s">
        <v>0</v>
      </c>
      <c r="L63" s="5"/>
      <c r="M63" s="28"/>
      <c r="N63" s="28"/>
      <c r="O63" s="28"/>
      <c r="P63" s="28"/>
      <c r="Q63" s="28"/>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row>
    <row r="64" spans="1:44" ht="13.9" customHeight="1" x14ac:dyDescent="0.15">
      <c r="A64" s="2"/>
      <c r="B64" s="126">
        <v>64</v>
      </c>
      <c r="C64" s="17" t="s">
        <v>64</v>
      </c>
      <c r="D64" s="82"/>
      <c r="E64" s="71">
        <f t="shared" ref="E64:J64" si="22">+E26-E40</f>
        <v>2368.2425642292492</v>
      </c>
      <c r="F64" s="71">
        <f t="shared" si="22"/>
        <v>1120.2076155831546</v>
      </c>
      <c r="G64" s="71">
        <f t="shared" si="22"/>
        <v>1142.4885443389999</v>
      </c>
      <c r="H64" s="71">
        <f t="shared" si="22"/>
        <v>2363.6993926582777</v>
      </c>
      <c r="I64" s="71">
        <f t="shared" si="22"/>
        <v>1078.0135679976179</v>
      </c>
      <c r="J64" s="71">
        <f t="shared" si="22"/>
        <v>1043.9775250392822</v>
      </c>
      <c r="K64" s="43">
        <f t="shared" ref="K64:K75" si="23">SUM(E64:J64)</f>
        <v>9116.6292098465819</v>
      </c>
      <c r="L64" s="2"/>
      <c r="M64" s="28"/>
      <c r="N64" s="28"/>
      <c r="O64" s="28"/>
      <c r="P64" s="28"/>
      <c r="Q64" s="28"/>
    </row>
    <row r="65" spans="1:44" s="37" customFormat="1" ht="13.9" customHeight="1" x14ac:dyDescent="0.15">
      <c r="A65" s="2"/>
      <c r="B65" s="127">
        <v>65</v>
      </c>
      <c r="C65" s="72" t="s">
        <v>13</v>
      </c>
      <c r="D65" s="41"/>
      <c r="E65" s="15">
        <f>+E64*E60</f>
        <v>59.20606410573123</v>
      </c>
      <c r="F65" s="15">
        <f>+(F64+E64)*E60/12*9+(F64+E64)*F60/12*3</f>
        <v>87.211254495310101</v>
      </c>
      <c r="G65" s="7">
        <f>+(F64+E64+G64)*G60</f>
        <v>115.77346810378509</v>
      </c>
      <c r="H65" s="15">
        <f>+(H64+E64+F64+G64)*H60</f>
        <v>174.86595292024205</v>
      </c>
      <c r="I65" s="7">
        <f>+(I64+E64+F64+H64+G64)*I60</f>
        <v>201.81629212018248</v>
      </c>
      <c r="J65" s="15">
        <f>+(I64+E64+F64+H64+G64+J64)*J60</f>
        <v>227.91573024616457</v>
      </c>
      <c r="K65" s="15">
        <f t="shared" si="23"/>
        <v>866.78876199141553</v>
      </c>
      <c r="L65" s="2"/>
      <c r="M65" s="28"/>
      <c r="N65" s="28"/>
      <c r="O65" s="28"/>
      <c r="P65" s="28"/>
      <c r="Q65" s="28"/>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row>
    <row r="66" spans="1:44" ht="13.9" customHeight="1" x14ac:dyDescent="0.15">
      <c r="A66" s="2"/>
      <c r="B66" s="126">
        <v>66</v>
      </c>
      <c r="C66" s="17" t="s">
        <v>68</v>
      </c>
      <c r="D66" s="83"/>
      <c r="E66" s="13">
        <f t="shared" ref="E66:J66" si="24">+E30-E42</f>
        <v>0</v>
      </c>
      <c r="F66" s="13">
        <f t="shared" si="24"/>
        <v>4833.8232377098793</v>
      </c>
      <c r="G66" s="13">
        <f t="shared" si="24"/>
        <v>4764.496873711917</v>
      </c>
      <c r="H66" s="13">
        <f t="shared" si="24"/>
        <v>9750.2004149318818</v>
      </c>
      <c r="I66" s="13">
        <f t="shared" si="24"/>
        <v>4430.6862710723981</v>
      </c>
      <c r="J66" s="13">
        <f t="shared" si="24"/>
        <v>4319.7187545049419</v>
      </c>
      <c r="K66" s="13">
        <f t="shared" si="23"/>
        <v>28098.925551931017</v>
      </c>
      <c r="L66" s="2"/>
      <c r="M66" s="28"/>
      <c r="N66" s="28"/>
      <c r="O66" s="28"/>
      <c r="P66" s="28"/>
      <c r="Q66" s="28"/>
    </row>
    <row r="67" spans="1:44" ht="15.6" customHeight="1" x14ac:dyDescent="0.15">
      <c r="B67" s="128">
        <v>67</v>
      </c>
      <c r="C67" s="38" t="s">
        <v>14</v>
      </c>
      <c r="D67" s="83"/>
      <c r="E67" s="13">
        <f>+E66*E62</f>
        <v>0</v>
      </c>
      <c r="F67" s="13">
        <f>+(E66+F66)*F62</f>
        <v>72.507348565648186</v>
      </c>
      <c r="G67" s="6">
        <f>+(E66+F66+G66)*G62</f>
        <v>143.97480167132693</v>
      </c>
      <c r="H67" s="13">
        <f>+(F66+G66+H66+E66)*H62</f>
        <v>290.22780789530515</v>
      </c>
      <c r="I67" s="6">
        <f>+(G66+H66+I66+F66+E66)*I62</f>
        <v>356.68810196139111</v>
      </c>
      <c r="J67" s="13">
        <f>+(H66+I66+J66+G66+F66+E66)*J62</f>
        <v>421.48388327896527</v>
      </c>
      <c r="K67" s="13">
        <f t="shared" si="23"/>
        <v>1284.8819433726367</v>
      </c>
      <c r="L67" s="2"/>
      <c r="M67" s="28"/>
      <c r="N67" s="28"/>
      <c r="O67" s="28"/>
      <c r="P67" s="28"/>
      <c r="Q67" s="28"/>
    </row>
    <row r="68" spans="1:44" ht="15.6" customHeight="1" x14ac:dyDescent="0.15">
      <c r="B68" s="129">
        <v>68</v>
      </c>
      <c r="C68" s="34" t="s">
        <v>65</v>
      </c>
      <c r="D68" s="84"/>
      <c r="E68" s="14">
        <f t="shared" ref="E68:J68" si="25">+E43-E44</f>
        <v>30210.273736001312</v>
      </c>
      <c r="F68" s="14">
        <f t="shared" si="25"/>
        <v>4272.9924025932123</v>
      </c>
      <c r="G68" s="14">
        <f t="shared" si="25"/>
        <v>4209.5321815492189</v>
      </c>
      <c r="H68" s="14">
        <f t="shared" si="25"/>
        <v>8773.083461544129</v>
      </c>
      <c r="I68" s="14">
        <f t="shared" si="25"/>
        <v>4500.1081333403845</v>
      </c>
      <c r="J68" s="14">
        <f t="shared" si="25"/>
        <v>4383.9216225138016</v>
      </c>
      <c r="K68" s="14">
        <f t="shared" si="23"/>
        <v>56349.911537542059</v>
      </c>
      <c r="L68" s="2"/>
      <c r="M68" s="28"/>
      <c r="N68" s="28"/>
      <c r="O68" s="28"/>
      <c r="P68" s="28"/>
      <c r="Q68" s="28"/>
    </row>
    <row r="69" spans="1:44" ht="15.6" customHeight="1" x14ac:dyDescent="0.15">
      <c r="B69" s="130">
        <v>69</v>
      </c>
      <c r="C69" s="18" t="s">
        <v>15</v>
      </c>
      <c r="D69" s="41"/>
      <c r="E69" s="15">
        <f>+E68*E62</f>
        <v>453.15410604001966</v>
      </c>
      <c r="F69" s="15">
        <f>+(E68+F68)*F62</f>
        <v>517.24899207891781</v>
      </c>
      <c r="G69" s="7">
        <f>+(E68+F68+G68)*G62</f>
        <v>580.39197480215614</v>
      </c>
      <c r="H69" s="15">
        <f>+(F68+G68+H68+E68)*H62</f>
        <v>711.9882267253181</v>
      </c>
      <c r="I69" s="7">
        <f>+(G68+H68+I68+F68+E68)*I62</f>
        <v>779.48984872542383</v>
      </c>
      <c r="J69" s="15">
        <f>+(H68+I68+J68+G68+F68+E68)*J62</f>
        <v>845.24867306313081</v>
      </c>
      <c r="K69" s="15">
        <f t="shared" si="23"/>
        <v>3887.5218214349661</v>
      </c>
      <c r="L69" s="4"/>
      <c r="M69" s="28"/>
      <c r="N69" s="28"/>
      <c r="O69" s="28"/>
      <c r="P69" s="28"/>
      <c r="Q69" s="28"/>
    </row>
    <row r="70" spans="1:44" ht="15.6" customHeight="1" x14ac:dyDescent="0.15">
      <c r="B70" s="126">
        <v>70</v>
      </c>
      <c r="C70" s="17" t="s">
        <v>59</v>
      </c>
      <c r="D70" s="83"/>
      <c r="E70" s="13">
        <f t="shared" ref="E70:J70" si="26">+E45-E46</f>
        <v>28518.498406785246</v>
      </c>
      <c r="F70" s="13">
        <f t="shared" si="26"/>
        <v>9184.9727356813128</v>
      </c>
      <c r="G70" s="13">
        <f t="shared" si="26"/>
        <v>9051.1871531596607</v>
      </c>
      <c r="H70" s="13">
        <f t="shared" si="26"/>
        <v>18671.006038727552</v>
      </c>
      <c r="I70" s="13">
        <f t="shared" si="26"/>
        <v>8688.1529777487776</v>
      </c>
      <c r="J70" s="13">
        <f t="shared" si="26"/>
        <v>8467.1190114245092</v>
      </c>
      <c r="K70" s="13">
        <f t="shared" si="23"/>
        <v>82580.936323527058</v>
      </c>
      <c r="L70" s="24"/>
      <c r="M70" s="28"/>
      <c r="N70" s="28"/>
      <c r="O70" s="28"/>
      <c r="P70" s="28"/>
      <c r="Q70" s="28"/>
    </row>
    <row r="71" spans="1:44" ht="15.6" customHeight="1" x14ac:dyDescent="0.15">
      <c r="B71" s="130">
        <v>71</v>
      </c>
      <c r="C71" s="18" t="s">
        <v>16</v>
      </c>
      <c r="D71" s="41"/>
      <c r="E71" s="15">
        <f>+E70*E61</f>
        <v>285.18498406785244</v>
      </c>
      <c r="F71" s="15">
        <f>+(E70+F70)*F61</f>
        <v>377.0347114246656</v>
      </c>
      <c r="G71" s="7">
        <f>+(E70+F70+G70)*G61</f>
        <v>467.54658295626223</v>
      </c>
      <c r="H71" s="15">
        <f>+(F70+G70+H70+E70)*H61</f>
        <v>654.25664334353769</v>
      </c>
      <c r="I71" s="7">
        <f>+(E70+G70+H70+I70+F70)*I61</f>
        <v>741.13817312102549</v>
      </c>
      <c r="J71" s="15">
        <f>+(E70+F70+H70+I70+J70+G70)*J61</f>
        <v>825.80936323527055</v>
      </c>
      <c r="K71" s="15">
        <f t="shared" si="23"/>
        <v>3350.9704581486139</v>
      </c>
      <c r="L71" s="48"/>
      <c r="M71" s="28"/>
      <c r="N71" s="28"/>
      <c r="O71" s="28"/>
      <c r="P71" s="28"/>
      <c r="Q71" s="28"/>
    </row>
    <row r="72" spans="1:44" ht="25.9" customHeight="1" x14ac:dyDescent="0.15">
      <c r="B72" s="193">
        <v>72</v>
      </c>
      <c r="C72" s="194" t="s">
        <v>71</v>
      </c>
      <c r="D72" s="195"/>
      <c r="E72" s="196">
        <f t="shared" ref="E72:J72" si="27">+E65+E67+E69+E71</f>
        <v>797.54515421360338</v>
      </c>
      <c r="F72" s="196">
        <f t="shared" si="27"/>
        <v>1054.0023065645416</v>
      </c>
      <c r="G72" s="196">
        <f t="shared" si="27"/>
        <v>1307.6868275335305</v>
      </c>
      <c r="H72" s="196">
        <f t="shared" si="27"/>
        <v>1831.3386308844028</v>
      </c>
      <c r="I72" s="196">
        <f t="shared" si="27"/>
        <v>2079.132415928023</v>
      </c>
      <c r="J72" s="196">
        <f t="shared" si="27"/>
        <v>2320.457649823531</v>
      </c>
      <c r="K72" s="196">
        <f t="shared" si="23"/>
        <v>9390.1629849476321</v>
      </c>
      <c r="L72" s="2"/>
      <c r="M72" s="28"/>
      <c r="N72" s="28"/>
      <c r="O72" s="185"/>
      <c r="P72" s="185"/>
      <c r="Q72" s="185"/>
    </row>
    <row r="73" spans="1:44" ht="15.6" customHeight="1" x14ac:dyDescent="0.15">
      <c r="B73" s="154">
        <v>73</v>
      </c>
      <c r="C73" s="155" t="s">
        <v>57</v>
      </c>
      <c r="D73" s="161"/>
      <c r="E73" s="157">
        <f t="shared" ref="E73:J73" si="28">+E48-E49</f>
        <v>0</v>
      </c>
      <c r="F73" s="157">
        <f t="shared" si="28"/>
        <v>10892.404535657895</v>
      </c>
      <c r="G73" s="157">
        <f t="shared" si="28"/>
        <v>10837.668834473685</v>
      </c>
      <c r="H73" s="157">
        <f t="shared" si="28"/>
        <v>21676.018458421051</v>
      </c>
      <c r="I73" s="157">
        <f t="shared" si="28"/>
        <v>10333.404308157895</v>
      </c>
      <c r="J73" s="157">
        <f t="shared" si="28"/>
        <v>10280.377421052632</v>
      </c>
      <c r="K73" s="157">
        <f t="shared" si="23"/>
        <v>64019.873557763152</v>
      </c>
      <c r="L73" s="2"/>
      <c r="M73" s="28"/>
      <c r="N73" s="28"/>
      <c r="O73" s="185"/>
      <c r="P73" s="185"/>
      <c r="Q73" s="185"/>
    </row>
    <row r="74" spans="1:44" ht="15.6" customHeight="1" x14ac:dyDescent="0.15">
      <c r="B74" s="158">
        <v>74</v>
      </c>
      <c r="C74" s="159" t="s">
        <v>14</v>
      </c>
      <c r="D74" s="161"/>
      <c r="E74" s="157">
        <f>+E73*E62</f>
        <v>0</v>
      </c>
      <c r="F74" s="157">
        <f>+(E73+F73)*F62</f>
        <v>163.38606803486843</v>
      </c>
      <c r="G74" s="157">
        <f>+(E73+F73+G73)*G62</f>
        <v>325.9511005519737</v>
      </c>
      <c r="H74" s="161">
        <f>+(E73+F73+G73+H73)*H62</f>
        <v>651.09137742828943</v>
      </c>
      <c r="I74" s="157">
        <f>+(E73+F73+G73+H73+I73)*I62</f>
        <v>806.09244205065772</v>
      </c>
      <c r="J74" s="157">
        <f>+(E73+F73+G73+H73+I73+J73)*J62</f>
        <v>960.29810336644721</v>
      </c>
      <c r="K74" s="157">
        <f t="shared" si="23"/>
        <v>2906.8190914322367</v>
      </c>
      <c r="L74" s="2"/>
      <c r="M74" s="28"/>
      <c r="N74" s="28"/>
      <c r="O74" s="185"/>
      <c r="P74" s="185"/>
      <c r="Q74" s="185"/>
    </row>
    <row r="75" spans="1:44" ht="15.6" customHeight="1" x14ac:dyDescent="0.15">
      <c r="B75" s="191">
        <v>75</v>
      </c>
      <c r="C75" s="167" t="s">
        <v>78</v>
      </c>
      <c r="D75" s="153"/>
      <c r="E75" s="152">
        <f t="shared" ref="E75:J75" si="29">+E74</f>
        <v>0</v>
      </c>
      <c r="F75" s="152">
        <f t="shared" si="29"/>
        <v>163.38606803486843</v>
      </c>
      <c r="G75" s="152">
        <f t="shared" si="29"/>
        <v>325.9511005519737</v>
      </c>
      <c r="H75" s="153">
        <f t="shared" si="29"/>
        <v>651.09137742828943</v>
      </c>
      <c r="I75" s="152">
        <f t="shared" si="29"/>
        <v>806.09244205065772</v>
      </c>
      <c r="J75" s="192">
        <f t="shared" si="29"/>
        <v>960.29810336644721</v>
      </c>
      <c r="K75" s="152">
        <f t="shared" si="23"/>
        <v>2906.8190914322367</v>
      </c>
      <c r="L75" s="2"/>
      <c r="M75" s="28"/>
      <c r="N75" s="28"/>
      <c r="O75" s="28"/>
      <c r="P75" s="185"/>
      <c r="Q75" s="185"/>
    </row>
    <row r="76" spans="1:44" ht="15.6" customHeight="1" x14ac:dyDescent="0.15">
      <c r="B76" s="203">
        <v>76</v>
      </c>
    </row>
    <row r="77" spans="1:44" ht="15.6" customHeight="1" x14ac:dyDescent="0.15">
      <c r="B77" s="193">
        <v>77</v>
      </c>
      <c r="C77" s="194" t="s">
        <v>74</v>
      </c>
      <c r="D77" s="195"/>
      <c r="E77" s="196">
        <f>+E75+E72</f>
        <v>797.54515421360338</v>
      </c>
      <c r="F77" s="196">
        <f>+F75+F72</f>
        <v>1217.3883745994101</v>
      </c>
      <c r="G77" s="196">
        <f>+G75+G72</f>
        <v>1633.6379280855042</v>
      </c>
      <c r="H77" s="196">
        <f>+H75+H72</f>
        <v>2482.4300083126923</v>
      </c>
      <c r="I77" s="196">
        <f t="shared" ref="I77:J77" si="30">+I75+I72</f>
        <v>2885.2248579786806</v>
      </c>
      <c r="J77" s="196">
        <f t="shared" si="30"/>
        <v>3280.7557531899783</v>
      </c>
      <c r="K77" s="196">
        <f>SUM(E77:J77)</f>
        <v>12296.982076379869</v>
      </c>
      <c r="L77" s="2"/>
      <c r="M77" s="28"/>
      <c r="N77" s="28"/>
      <c r="O77" s="28"/>
      <c r="P77" s="28"/>
      <c r="Q77" s="185"/>
    </row>
    <row r="78" spans="1:44" ht="13.9" customHeight="1" x14ac:dyDescent="0.15">
      <c r="B78" s="99">
        <v>78</v>
      </c>
      <c r="L78" s="5"/>
      <c r="M78" s="186"/>
      <c r="N78" s="186"/>
      <c r="O78" s="28"/>
      <c r="P78" s="185"/>
      <c r="Q78" s="185"/>
    </row>
    <row r="79" spans="1:44" ht="13.9" customHeight="1" x14ac:dyDescent="0.15">
      <c r="B79" s="145">
        <v>79</v>
      </c>
      <c r="C79" s="37"/>
      <c r="D79" s="37"/>
      <c r="E79" s="37"/>
      <c r="F79" s="37"/>
      <c r="G79" s="37"/>
      <c r="H79" s="37"/>
      <c r="I79" s="37"/>
      <c r="J79" s="37"/>
      <c r="K79" s="37"/>
      <c r="L79" s="5"/>
      <c r="M79" s="2"/>
      <c r="N79" s="2"/>
      <c r="O79" s="2"/>
    </row>
    <row r="80" spans="1:44" ht="13.9" customHeight="1" x14ac:dyDescent="0.25">
      <c r="B80" s="99">
        <v>80</v>
      </c>
      <c r="C80" s="168" t="s">
        <v>60</v>
      </c>
      <c r="L80" s="5"/>
      <c r="M80" s="2"/>
      <c r="N80" s="2"/>
    </row>
    <row r="81" spans="1:44" ht="13.9" customHeight="1" x14ac:dyDescent="0.25">
      <c r="B81" s="99">
        <v>81</v>
      </c>
      <c r="C81" s="168"/>
      <c r="L81" s="5"/>
      <c r="M81" s="2"/>
      <c r="N81" s="2"/>
    </row>
    <row r="82" spans="1:44" ht="64.150000000000006" customHeight="1" x14ac:dyDescent="0.15">
      <c r="B82" s="242" t="s">
        <v>53</v>
      </c>
      <c r="C82" s="69" t="s">
        <v>40</v>
      </c>
      <c r="D82" s="61">
        <v>2017</v>
      </c>
      <c r="E82" s="61">
        <v>2018</v>
      </c>
      <c r="F82" s="68">
        <v>2019</v>
      </c>
      <c r="G82" s="46">
        <v>2020</v>
      </c>
      <c r="H82" s="68">
        <v>2021</v>
      </c>
      <c r="I82" s="68">
        <v>2022</v>
      </c>
      <c r="J82" s="62">
        <v>2023</v>
      </c>
      <c r="K82" s="63" t="s">
        <v>0</v>
      </c>
      <c r="L82" s="226"/>
      <c r="M82" s="50" t="s">
        <v>42</v>
      </c>
      <c r="N82" s="50" t="s">
        <v>32</v>
      </c>
      <c r="O82" s="50" t="s">
        <v>29</v>
      </c>
      <c r="P82" s="50" t="s">
        <v>30</v>
      </c>
      <c r="Q82" s="50" t="s">
        <v>82</v>
      </c>
    </row>
    <row r="83" spans="1:44" ht="17.45" customHeight="1" x14ac:dyDescent="0.15">
      <c r="B83" s="205">
        <v>83</v>
      </c>
      <c r="C83" s="206" t="s">
        <v>35</v>
      </c>
      <c r="D83" s="206">
        <f>+D9</f>
        <v>235</v>
      </c>
      <c r="E83" s="206">
        <f t="shared" ref="E83:J83" si="31">+E9</f>
        <v>1253.3333333333333</v>
      </c>
      <c r="F83" s="206">
        <f t="shared" si="31"/>
        <v>470</v>
      </c>
      <c r="G83" s="206">
        <f t="shared" si="31"/>
        <v>470</v>
      </c>
      <c r="H83" s="206">
        <f t="shared" si="31"/>
        <v>509.16666666666669</v>
      </c>
      <c r="I83" s="206">
        <f t="shared" si="31"/>
        <v>744.16666666666663</v>
      </c>
      <c r="J83" s="206">
        <f t="shared" si="31"/>
        <v>940</v>
      </c>
      <c r="K83" s="207">
        <f t="shared" ref="K83:K89" si="32">SUM(D83:J83)</f>
        <v>4621.6666666666661</v>
      </c>
      <c r="L83" s="208"/>
      <c r="M83" s="209"/>
      <c r="N83" s="210"/>
      <c r="O83" s="210"/>
      <c r="P83" s="39"/>
      <c r="Q83" s="210"/>
    </row>
    <row r="84" spans="1:44" ht="17.45" customHeight="1" x14ac:dyDescent="0.15">
      <c r="B84" s="205">
        <v>84</v>
      </c>
      <c r="C84" s="206" t="s">
        <v>36</v>
      </c>
      <c r="D84" s="206">
        <f>+D13</f>
        <v>0</v>
      </c>
      <c r="E84" s="206">
        <f t="shared" ref="E84:J84" si="33">+E13</f>
        <v>308.80833333333334</v>
      </c>
      <c r="F84" s="206">
        <f t="shared" si="33"/>
        <v>325.64821646929823</v>
      </c>
      <c r="G84" s="206">
        <f t="shared" si="33"/>
        <v>510.88693096491232</v>
      </c>
      <c r="H84" s="206">
        <f t="shared" si="33"/>
        <v>544.92515483918135</v>
      </c>
      <c r="I84" s="206">
        <f t="shared" si="33"/>
        <v>732.01248747076022</v>
      </c>
      <c r="J84" s="206">
        <f t="shared" si="33"/>
        <v>916.89166666666677</v>
      </c>
      <c r="K84" s="207">
        <f t="shared" si="32"/>
        <v>3339.1727897441524</v>
      </c>
      <c r="L84" s="211"/>
      <c r="M84" s="212"/>
      <c r="N84" s="213"/>
      <c r="O84" s="213"/>
      <c r="P84" s="33"/>
      <c r="Q84" s="213"/>
    </row>
    <row r="85" spans="1:44" ht="17.45" customHeight="1" x14ac:dyDescent="0.15">
      <c r="B85" s="214">
        <v>85</v>
      </c>
      <c r="C85" s="215" t="s">
        <v>38</v>
      </c>
      <c r="D85" s="215">
        <f>+D84+D83</f>
        <v>235</v>
      </c>
      <c r="E85" s="215">
        <f t="shared" ref="E85:J85" si="34">+E84+E83</f>
        <v>1562.1416666666667</v>
      </c>
      <c r="F85" s="215">
        <f t="shared" si="34"/>
        <v>795.64821646929818</v>
      </c>
      <c r="G85" s="215">
        <f t="shared" si="34"/>
        <v>980.88693096491238</v>
      </c>
      <c r="H85" s="215">
        <f t="shared" si="34"/>
        <v>1054.091821505848</v>
      </c>
      <c r="I85" s="215">
        <f t="shared" si="34"/>
        <v>1476.1791541374268</v>
      </c>
      <c r="J85" s="215">
        <f t="shared" si="34"/>
        <v>1856.8916666666669</v>
      </c>
      <c r="K85" s="216">
        <f t="shared" si="32"/>
        <v>7960.8394564108185</v>
      </c>
      <c r="L85" s="211"/>
      <c r="M85" s="217">
        <f>+K10</f>
        <v>188000</v>
      </c>
      <c r="N85" s="218">
        <f>+K85/M85</f>
        <v>4.234489072558946E-2</v>
      </c>
      <c r="O85" s="219">
        <v>7.0000000000000007E-2</v>
      </c>
      <c r="P85" s="74" t="str">
        <f>IF(O85&gt;N85,"NE","DA")</f>
        <v>NE</v>
      </c>
      <c r="Q85" s="218">
        <f>+(K85/74*12)/M85</f>
        <v>6.8667390365820744E-3</v>
      </c>
      <c r="S85" s="243"/>
    </row>
    <row r="86" spans="1:44" ht="17.45" customHeight="1" x14ac:dyDescent="0.15">
      <c r="B86" s="205">
        <v>86</v>
      </c>
      <c r="C86" s="206" t="s">
        <v>37</v>
      </c>
      <c r="D86" s="206">
        <f t="shared" ref="D86:J86" si="35">+D49</f>
        <v>0</v>
      </c>
      <c r="E86" s="206">
        <f t="shared" si="35"/>
        <v>0</v>
      </c>
      <c r="F86" s="206">
        <f t="shared" si="35"/>
        <v>54.735701184210534</v>
      </c>
      <c r="G86" s="206">
        <f t="shared" si="35"/>
        <v>109.47140236842107</v>
      </c>
      <c r="H86" s="206">
        <f t="shared" si="35"/>
        <v>218.94622578947369</v>
      </c>
      <c r="I86" s="206">
        <f t="shared" si="35"/>
        <v>271.97311289473686</v>
      </c>
      <c r="J86" s="206">
        <f t="shared" si="35"/>
        <v>325</v>
      </c>
      <c r="K86" s="207">
        <f t="shared" si="32"/>
        <v>980.12644223684219</v>
      </c>
      <c r="L86" s="208"/>
      <c r="M86" s="209"/>
      <c r="N86" s="220"/>
      <c r="O86" s="220"/>
      <c r="P86" s="220"/>
      <c r="Q86" s="220"/>
    </row>
    <row r="87" spans="1:44" ht="17.45" customHeight="1" x14ac:dyDescent="0.15">
      <c r="B87" s="205">
        <v>87</v>
      </c>
      <c r="C87" s="206" t="s">
        <v>41</v>
      </c>
      <c r="D87" s="206">
        <f t="shared" ref="D87:J87" si="36">+D74</f>
        <v>0</v>
      </c>
      <c r="E87" s="206">
        <f t="shared" si="36"/>
        <v>0</v>
      </c>
      <c r="F87" s="206">
        <f t="shared" si="36"/>
        <v>163.38606803486843</v>
      </c>
      <c r="G87" s="206">
        <f t="shared" si="36"/>
        <v>325.9511005519737</v>
      </c>
      <c r="H87" s="206">
        <f t="shared" si="36"/>
        <v>651.09137742828943</v>
      </c>
      <c r="I87" s="206">
        <f t="shared" si="36"/>
        <v>806.09244205065772</v>
      </c>
      <c r="J87" s="206">
        <f t="shared" si="36"/>
        <v>960.29810336644721</v>
      </c>
      <c r="K87" s="207">
        <f t="shared" si="32"/>
        <v>2906.8190914322367</v>
      </c>
      <c r="L87" s="211"/>
      <c r="M87" s="212"/>
      <c r="N87" s="221"/>
      <c r="O87" s="221"/>
      <c r="P87" s="221"/>
      <c r="Q87" s="221"/>
    </row>
    <row r="88" spans="1:44" ht="17.45" customHeight="1" x14ac:dyDescent="0.15">
      <c r="B88" s="222">
        <v>88</v>
      </c>
      <c r="C88" s="223" t="s">
        <v>39</v>
      </c>
      <c r="D88" s="215">
        <f t="shared" ref="D88:J88" si="37">+D86+D87</f>
        <v>0</v>
      </c>
      <c r="E88" s="215">
        <f t="shared" si="37"/>
        <v>0</v>
      </c>
      <c r="F88" s="215">
        <f t="shared" si="37"/>
        <v>218.12176921907897</v>
      </c>
      <c r="G88" s="215">
        <f t="shared" si="37"/>
        <v>435.42250292039478</v>
      </c>
      <c r="H88" s="215">
        <f t="shared" si="37"/>
        <v>870.03760321776315</v>
      </c>
      <c r="I88" s="215">
        <f t="shared" si="37"/>
        <v>1078.0655549453945</v>
      </c>
      <c r="J88" s="215">
        <f t="shared" si="37"/>
        <v>1285.2981033664473</v>
      </c>
      <c r="K88" s="216">
        <f t="shared" si="32"/>
        <v>3886.9455336690789</v>
      </c>
      <c r="L88" s="211"/>
      <c r="M88" s="217">
        <f>+K20</f>
        <v>65000</v>
      </c>
      <c r="N88" s="218">
        <f>+K88/M88</f>
        <v>5.9799162056447371E-2</v>
      </c>
      <c r="O88" s="219">
        <v>0.1</v>
      </c>
      <c r="P88" s="74" t="str">
        <f>IF(O88&gt;N88,"NE","DA")</f>
        <v>NE</v>
      </c>
      <c r="Q88" s="218">
        <f>+(K88/5)/M88</f>
        <v>1.1959832411289473E-2</v>
      </c>
    </row>
    <row r="89" spans="1:44" s="4" customFormat="1" ht="17.45" customHeight="1" x14ac:dyDescent="0.25">
      <c r="B89" s="139">
        <v>89</v>
      </c>
      <c r="C89" s="86" t="s">
        <v>73</v>
      </c>
      <c r="D89" s="244">
        <f t="shared" ref="D89:J89" si="38">+D85+D88</f>
        <v>235</v>
      </c>
      <c r="E89" s="245">
        <f t="shared" si="38"/>
        <v>1562.1416666666667</v>
      </c>
      <c r="F89" s="244">
        <f t="shared" si="38"/>
        <v>1013.7699856883771</v>
      </c>
      <c r="G89" s="244">
        <f t="shared" si="38"/>
        <v>1416.309433885307</v>
      </c>
      <c r="H89" s="244">
        <f t="shared" si="38"/>
        <v>1924.129424723611</v>
      </c>
      <c r="I89" s="244">
        <f t="shared" si="38"/>
        <v>2554.2447090828214</v>
      </c>
      <c r="J89" s="244">
        <f t="shared" si="38"/>
        <v>3142.1897700331142</v>
      </c>
      <c r="K89" s="244">
        <f t="shared" si="32"/>
        <v>11847.784990079897</v>
      </c>
      <c r="L89" s="246"/>
      <c r="M89" s="244">
        <f>+M88+M85</f>
        <v>253000</v>
      </c>
      <c r="N89" s="96">
        <f>+K89/M89</f>
        <v>4.6829189684110269E-2</v>
      </c>
      <c r="O89" s="98"/>
      <c r="P89" s="244"/>
      <c r="Q89" s="96">
        <f>+(K89/74*12)/M89</f>
        <v>7.5939226514773403E-3</v>
      </c>
    </row>
    <row r="90" spans="1:44" ht="13.9" customHeight="1" x14ac:dyDescent="0.25">
      <c r="B90" s="140">
        <v>90</v>
      </c>
      <c r="C90" s="227"/>
      <c r="D90" s="228"/>
      <c r="E90" s="228"/>
      <c r="F90" s="228"/>
      <c r="G90" s="228"/>
      <c r="H90" s="228"/>
      <c r="I90" s="228"/>
      <c r="J90" s="228"/>
      <c r="K90" s="228"/>
      <c r="L90" s="5"/>
      <c r="M90" s="5"/>
      <c r="N90" s="5"/>
      <c r="O90" s="228"/>
      <c r="P90" s="228"/>
      <c r="Q90" s="229"/>
    </row>
    <row r="91" spans="1:44" ht="13.9" customHeight="1" x14ac:dyDescent="0.25">
      <c r="B91" s="140">
        <v>91</v>
      </c>
      <c r="C91" s="227"/>
      <c r="D91" s="228"/>
      <c r="E91" s="228"/>
      <c r="F91" s="228"/>
      <c r="G91" s="228"/>
      <c r="H91" s="228"/>
      <c r="I91" s="228"/>
      <c r="J91" s="228"/>
      <c r="K91" s="5"/>
      <c r="L91" s="5"/>
      <c r="M91" s="5"/>
      <c r="N91" s="5"/>
      <c r="O91" s="228"/>
      <c r="P91" s="228"/>
      <c r="Q91" s="229"/>
    </row>
    <row r="92" spans="1:44" ht="64.150000000000006" customHeight="1" x14ac:dyDescent="0.15">
      <c r="B92" s="146">
        <v>92</v>
      </c>
      <c r="C92" s="75" t="s">
        <v>80</v>
      </c>
      <c r="D92" s="61">
        <v>2017</v>
      </c>
      <c r="E92" s="61">
        <v>2018</v>
      </c>
      <c r="F92" s="68">
        <v>2019</v>
      </c>
      <c r="G92" s="46">
        <v>2020</v>
      </c>
      <c r="H92" s="68">
        <v>2021</v>
      </c>
      <c r="I92" s="46">
        <v>2022</v>
      </c>
      <c r="J92" s="68">
        <v>2023</v>
      </c>
      <c r="K92" s="63" t="s">
        <v>33</v>
      </c>
      <c r="L92" s="5"/>
      <c r="M92" s="50" t="s">
        <v>31</v>
      </c>
      <c r="N92" s="50" t="s">
        <v>32</v>
      </c>
      <c r="O92" s="50" t="s">
        <v>29</v>
      </c>
      <c r="P92" s="50" t="s">
        <v>30</v>
      </c>
      <c r="Q92" s="50" t="s">
        <v>82</v>
      </c>
    </row>
    <row r="93" spans="1:44" s="37" customFormat="1" ht="17.45" customHeight="1" x14ac:dyDescent="0.15">
      <c r="A93" s="1"/>
      <c r="B93" s="147">
        <v>93</v>
      </c>
      <c r="C93" s="45" t="s">
        <v>17</v>
      </c>
      <c r="D93" s="45">
        <f t="shared" ref="D93:J93" si="39">+D40</f>
        <v>0</v>
      </c>
      <c r="E93" s="45">
        <f t="shared" si="39"/>
        <v>60.724168313570487</v>
      </c>
      <c r="F93" s="45">
        <f t="shared" si="39"/>
        <v>81.694550212618353</v>
      </c>
      <c r="G93" s="45">
        <f t="shared" si="39"/>
        <v>48.215731744218111</v>
      </c>
      <c r="H93" s="45">
        <f t="shared" si="39"/>
        <v>72.578510778586747</v>
      </c>
      <c r="I93" s="45">
        <f t="shared" si="39"/>
        <v>84.200652988447402</v>
      </c>
      <c r="J93" s="45">
        <f t="shared" si="39"/>
        <v>95.596392160444665</v>
      </c>
      <c r="K93" s="49">
        <f t="shared" ref="K93:K105" si="40">SUM(D93:J93)</f>
        <v>443.01000619788584</v>
      </c>
      <c r="L93" s="5"/>
      <c r="M93" s="53"/>
      <c r="N93" s="54"/>
      <c r="O93" s="54"/>
      <c r="P93" s="55"/>
      <c r="Q93" s="54"/>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row>
    <row r="94" spans="1:44" s="3" customFormat="1" ht="17.45" customHeight="1" x14ac:dyDescent="0.15">
      <c r="A94" s="1"/>
      <c r="B94" s="147">
        <v>94</v>
      </c>
      <c r="C94" s="45" t="s">
        <v>18</v>
      </c>
      <c r="D94" s="45">
        <f t="shared" ref="D94:J94" si="41">+D65</f>
        <v>0</v>
      </c>
      <c r="E94" s="45">
        <f t="shared" si="41"/>
        <v>59.20606410573123</v>
      </c>
      <c r="F94" s="45">
        <f t="shared" si="41"/>
        <v>87.211254495310101</v>
      </c>
      <c r="G94" s="45">
        <f t="shared" si="41"/>
        <v>115.77346810378509</v>
      </c>
      <c r="H94" s="45">
        <f t="shared" si="41"/>
        <v>174.86595292024205</v>
      </c>
      <c r="I94" s="45">
        <f t="shared" si="41"/>
        <v>201.81629212018248</v>
      </c>
      <c r="J94" s="45">
        <f t="shared" si="41"/>
        <v>227.91573024616457</v>
      </c>
      <c r="K94" s="49">
        <f t="shared" si="40"/>
        <v>866.78876199141553</v>
      </c>
      <c r="L94" s="5"/>
      <c r="M94" s="51"/>
      <c r="N94" s="58"/>
      <c r="O94" s="58"/>
      <c r="P94" s="52"/>
      <c r="Q94" s="58"/>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row>
    <row r="95" spans="1:44" ht="17.45" customHeight="1" x14ac:dyDescent="0.15">
      <c r="B95" s="148">
        <v>95</v>
      </c>
      <c r="C95" s="36" t="s">
        <v>19</v>
      </c>
      <c r="D95" s="36">
        <f t="shared" ref="D95:J95" si="42">+D93+D94</f>
        <v>0</v>
      </c>
      <c r="E95" s="36">
        <f t="shared" si="42"/>
        <v>119.93023241930172</v>
      </c>
      <c r="F95" s="19">
        <f t="shared" si="42"/>
        <v>168.90580470792844</v>
      </c>
      <c r="G95" s="35">
        <f t="shared" si="42"/>
        <v>163.98919984800321</v>
      </c>
      <c r="H95" s="19">
        <f t="shared" si="42"/>
        <v>247.4444636988288</v>
      </c>
      <c r="I95" s="35">
        <f t="shared" si="42"/>
        <v>286.0169451086299</v>
      </c>
      <c r="J95" s="19">
        <f t="shared" si="42"/>
        <v>323.51212240660925</v>
      </c>
      <c r="K95" s="19">
        <f t="shared" si="40"/>
        <v>1309.7987681893014</v>
      </c>
      <c r="L95" s="5"/>
      <c r="M95" s="56">
        <f>+K26</f>
        <v>9559.6392160444666</v>
      </c>
      <c r="N95" s="64">
        <f>+K95/M95</f>
        <v>0.13701341008675247</v>
      </c>
      <c r="O95" s="59">
        <v>0.2</v>
      </c>
      <c r="P95" s="57" t="str">
        <f>IF(O95&gt;N95,"NE","DA")</f>
        <v>NE</v>
      </c>
      <c r="Q95" s="218">
        <f>+(K95/6)/M95</f>
        <v>2.283556834779208E-2</v>
      </c>
    </row>
    <row r="96" spans="1:44" ht="17.45" customHeight="1" x14ac:dyDescent="0.15">
      <c r="B96" s="147">
        <v>96</v>
      </c>
      <c r="C96" s="45" t="s">
        <v>20</v>
      </c>
      <c r="D96" s="45">
        <f t="shared" ref="D96:J96" si="43">+D42</f>
        <v>0</v>
      </c>
      <c r="E96" s="45">
        <f t="shared" si="43"/>
        <v>0</v>
      </c>
      <c r="F96" s="45">
        <f t="shared" si="43"/>
        <v>24.29056903371799</v>
      </c>
      <c r="G96" s="45">
        <f t="shared" si="43"/>
        <v>48.354827539977464</v>
      </c>
      <c r="H96" s="45">
        <f t="shared" si="43"/>
        <v>97.59379860767524</v>
      </c>
      <c r="I96" s="45">
        <f t="shared" si="43"/>
        <v>120.34897483722334</v>
      </c>
      <c r="J96" s="45">
        <f t="shared" si="43"/>
        <v>142.66087297462116</v>
      </c>
      <c r="K96" s="49">
        <f t="shared" si="40"/>
        <v>433.2490429932152</v>
      </c>
      <c r="L96" s="5"/>
      <c r="M96" s="53"/>
      <c r="N96" s="65"/>
      <c r="O96" s="60"/>
      <c r="P96" s="55"/>
      <c r="Q96" s="65"/>
    </row>
    <row r="97" spans="1:44" ht="17.45" customHeight="1" x14ac:dyDescent="0.15">
      <c r="B97" s="147">
        <v>97</v>
      </c>
      <c r="C97" s="45" t="s">
        <v>21</v>
      </c>
      <c r="D97" s="45">
        <f t="shared" ref="D97:J97" si="44">+D67</f>
        <v>0</v>
      </c>
      <c r="E97" s="45">
        <f t="shared" si="44"/>
        <v>0</v>
      </c>
      <c r="F97" s="45">
        <f t="shared" si="44"/>
        <v>72.507348565648186</v>
      </c>
      <c r="G97" s="45">
        <f t="shared" si="44"/>
        <v>143.97480167132693</v>
      </c>
      <c r="H97" s="45">
        <f t="shared" si="44"/>
        <v>290.22780789530515</v>
      </c>
      <c r="I97" s="45">
        <f t="shared" si="44"/>
        <v>356.68810196139111</v>
      </c>
      <c r="J97" s="45">
        <f t="shared" si="44"/>
        <v>421.48388327896527</v>
      </c>
      <c r="K97" s="49">
        <f t="shared" si="40"/>
        <v>1284.8819433726367</v>
      </c>
      <c r="L97" s="5"/>
      <c r="M97" s="51"/>
      <c r="N97" s="66"/>
      <c r="O97" s="58"/>
      <c r="P97" s="52"/>
      <c r="Q97" s="66"/>
    </row>
    <row r="98" spans="1:44" ht="17.45" customHeight="1" x14ac:dyDescent="0.15">
      <c r="B98" s="148">
        <v>98</v>
      </c>
      <c r="C98" s="36" t="s">
        <v>22</v>
      </c>
      <c r="D98" s="36">
        <f t="shared" ref="D98:J98" si="45">+D96+D97</f>
        <v>0</v>
      </c>
      <c r="E98" s="36">
        <f t="shared" si="45"/>
        <v>0</v>
      </c>
      <c r="F98" s="19">
        <f t="shared" si="45"/>
        <v>96.797917599366173</v>
      </c>
      <c r="G98" s="35">
        <f t="shared" si="45"/>
        <v>192.32962921130439</v>
      </c>
      <c r="H98" s="19">
        <f t="shared" si="45"/>
        <v>387.82160650298039</v>
      </c>
      <c r="I98" s="35">
        <f t="shared" si="45"/>
        <v>477.03707679861446</v>
      </c>
      <c r="J98" s="19">
        <f t="shared" si="45"/>
        <v>564.14475625358637</v>
      </c>
      <c r="K98" s="19">
        <f t="shared" si="40"/>
        <v>1718.1309863658516</v>
      </c>
      <c r="L98" s="5"/>
      <c r="M98" s="56">
        <f>+K30+K28</f>
        <v>93532.174594924232</v>
      </c>
      <c r="N98" s="64">
        <f>+K98/M98</f>
        <v>1.8369411315484269E-2</v>
      </c>
      <c r="O98" s="59">
        <v>0.1</v>
      </c>
      <c r="P98" s="57" t="str">
        <f>IF(O98&gt;N98,"NE","DA")</f>
        <v>NE</v>
      </c>
      <c r="Q98" s="218">
        <f>+(K98/6)/M98</f>
        <v>3.0615685525807114E-3</v>
      </c>
    </row>
    <row r="99" spans="1:44" ht="17.45" customHeight="1" x14ac:dyDescent="0.15">
      <c r="B99" s="147">
        <v>99</v>
      </c>
      <c r="C99" s="45" t="s">
        <v>23</v>
      </c>
      <c r="D99" s="45">
        <f t="shared" ref="D99:J99" si="46">+D46</f>
        <v>0</v>
      </c>
      <c r="E99" s="45">
        <f t="shared" si="46"/>
        <v>143.30903722002637</v>
      </c>
      <c r="F99" s="45">
        <f t="shared" si="46"/>
        <v>190.1848250235507</v>
      </c>
      <c r="G99" s="45">
        <f t="shared" si="46"/>
        <v>236.6238801903005</v>
      </c>
      <c r="H99" s="45">
        <f t="shared" si="46"/>
        <v>331.6370958632545</v>
      </c>
      <c r="I99" s="45">
        <f t="shared" si="46"/>
        <v>376.96267412261142</v>
      </c>
      <c r="J99" s="45">
        <f t="shared" si="46"/>
        <v>421.40529565802422</v>
      </c>
      <c r="K99" s="49">
        <f t="shared" si="40"/>
        <v>1700.1228080777676</v>
      </c>
      <c r="L99" s="228"/>
      <c r="M99" s="53"/>
      <c r="N99" s="65"/>
      <c r="O99" s="60"/>
      <c r="P99" s="55"/>
      <c r="Q99" s="65"/>
    </row>
    <row r="100" spans="1:44" ht="17.45" customHeight="1" x14ac:dyDescent="0.15">
      <c r="B100" s="147">
        <v>100</v>
      </c>
      <c r="C100" s="45" t="s">
        <v>24</v>
      </c>
      <c r="D100" s="45">
        <f t="shared" ref="D100:J100" si="47">+D71</f>
        <v>0</v>
      </c>
      <c r="E100" s="45">
        <f t="shared" si="47"/>
        <v>285.18498406785244</v>
      </c>
      <c r="F100" s="45">
        <f t="shared" si="47"/>
        <v>377.0347114246656</v>
      </c>
      <c r="G100" s="45">
        <f t="shared" si="47"/>
        <v>467.54658295626223</v>
      </c>
      <c r="H100" s="45">
        <f t="shared" si="47"/>
        <v>654.25664334353769</v>
      </c>
      <c r="I100" s="45">
        <f t="shared" si="47"/>
        <v>741.13817312102549</v>
      </c>
      <c r="J100" s="45">
        <f t="shared" si="47"/>
        <v>825.80936323527055</v>
      </c>
      <c r="K100" s="49">
        <f t="shared" si="40"/>
        <v>3350.9704581486139</v>
      </c>
      <c r="L100" s="228"/>
      <c r="M100" s="51"/>
      <c r="N100" s="66"/>
      <c r="O100" s="58"/>
      <c r="P100" s="52"/>
      <c r="Q100" s="66"/>
    </row>
    <row r="101" spans="1:44" s="37" customFormat="1" ht="17.45" customHeight="1" x14ac:dyDescent="0.15">
      <c r="A101" s="1"/>
      <c r="B101" s="148">
        <v>101</v>
      </c>
      <c r="C101" s="36" t="s">
        <v>25</v>
      </c>
      <c r="D101" s="36">
        <f t="shared" ref="D101:J101" si="48">+D99+D100</f>
        <v>0</v>
      </c>
      <c r="E101" s="36">
        <f t="shared" si="48"/>
        <v>428.49402128787881</v>
      </c>
      <c r="F101" s="19">
        <f t="shared" si="48"/>
        <v>567.21953644821633</v>
      </c>
      <c r="G101" s="35">
        <f t="shared" si="48"/>
        <v>704.17046314656272</v>
      </c>
      <c r="H101" s="19">
        <f t="shared" si="48"/>
        <v>985.89373920679213</v>
      </c>
      <c r="I101" s="35">
        <f t="shared" si="48"/>
        <v>1118.100847243637</v>
      </c>
      <c r="J101" s="19">
        <f t="shared" si="48"/>
        <v>1247.2146588932947</v>
      </c>
      <c r="K101" s="19">
        <f t="shared" si="40"/>
        <v>5051.0932662263813</v>
      </c>
      <c r="L101" s="228"/>
      <c r="M101" s="56">
        <f>+K29</f>
        <v>84281.059131604823</v>
      </c>
      <c r="N101" s="64">
        <f>+K101/M101</f>
        <v>5.9931535249682873E-2</v>
      </c>
      <c r="O101" s="59">
        <v>0.08</v>
      </c>
      <c r="P101" s="57" t="str">
        <f>IF(O101&gt;N101,"NE","DA")</f>
        <v>NE</v>
      </c>
      <c r="Q101" s="218">
        <f>+(K101/6)/M101</f>
        <v>9.9885892082804788E-3</v>
      </c>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row>
    <row r="102" spans="1:44" ht="17.45" customHeight="1" x14ac:dyDescent="0.15">
      <c r="B102" s="147">
        <v>102</v>
      </c>
      <c r="C102" s="45" t="s">
        <v>26</v>
      </c>
      <c r="D102" s="45">
        <f t="shared" ref="D102:J102" si="49">+D44</f>
        <v>0</v>
      </c>
      <c r="E102" s="45">
        <f t="shared" si="49"/>
        <v>151.81042078392622</v>
      </c>
      <c r="F102" s="45">
        <f t="shared" si="49"/>
        <v>174.04561085114801</v>
      </c>
      <c r="G102" s="45">
        <f t="shared" si="49"/>
        <v>196.07363995868758</v>
      </c>
      <c r="H102" s="45">
        <f t="shared" si="49"/>
        <v>241.14478117226955</v>
      </c>
      <c r="I102" s="45">
        <f t="shared" si="49"/>
        <v>264.97017270248386</v>
      </c>
      <c r="J102" s="45">
        <f t="shared" si="49"/>
        <v>288.33143800507827</v>
      </c>
      <c r="K102" s="184">
        <f t="shared" si="40"/>
        <v>1316.3760634735936</v>
      </c>
      <c r="L102" s="228"/>
      <c r="M102" s="53"/>
      <c r="N102" s="65"/>
      <c r="O102" s="60"/>
      <c r="P102" s="55"/>
      <c r="Q102" s="65"/>
    </row>
    <row r="103" spans="1:44" ht="17.45" customHeight="1" x14ac:dyDescent="0.15">
      <c r="B103" s="147">
        <v>103</v>
      </c>
      <c r="C103" s="45" t="s">
        <v>27</v>
      </c>
      <c r="D103" s="45">
        <f t="shared" ref="D103:J103" si="50">+D69</f>
        <v>0</v>
      </c>
      <c r="E103" s="45">
        <f t="shared" si="50"/>
        <v>453.15410604001966</v>
      </c>
      <c r="F103" s="45">
        <f t="shared" si="50"/>
        <v>517.24899207891781</v>
      </c>
      <c r="G103" s="45">
        <f t="shared" si="50"/>
        <v>580.39197480215614</v>
      </c>
      <c r="H103" s="45">
        <f t="shared" si="50"/>
        <v>711.9882267253181</v>
      </c>
      <c r="I103" s="45">
        <f t="shared" si="50"/>
        <v>779.48984872542383</v>
      </c>
      <c r="J103" s="45">
        <f t="shared" si="50"/>
        <v>845.24867306313081</v>
      </c>
      <c r="K103" s="49">
        <f t="shared" si="40"/>
        <v>3887.5218214349661</v>
      </c>
      <c r="L103" s="228"/>
      <c r="M103" s="51"/>
      <c r="N103" s="66"/>
      <c r="O103" s="58"/>
      <c r="P103" s="52"/>
      <c r="Q103" s="66"/>
    </row>
    <row r="104" spans="1:44" s="44" customFormat="1" ht="17.45" customHeight="1" x14ac:dyDescent="0.15">
      <c r="B104" s="148">
        <v>104</v>
      </c>
      <c r="C104" s="36" t="s">
        <v>28</v>
      </c>
      <c r="D104" s="36">
        <f t="shared" ref="D104:J104" si="51">+D102+D103</f>
        <v>0</v>
      </c>
      <c r="E104" s="36">
        <f t="shared" si="51"/>
        <v>604.9645268239459</v>
      </c>
      <c r="F104" s="19">
        <f t="shared" si="51"/>
        <v>691.29460293006582</v>
      </c>
      <c r="G104" s="35">
        <f t="shared" si="51"/>
        <v>776.46561476084366</v>
      </c>
      <c r="H104" s="19">
        <f t="shared" si="51"/>
        <v>953.13300789758762</v>
      </c>
      <c r="I104" s="35">
        <f t="shared" si="51"/>
        <v>1044.4600214279076</v>
      </c>
      <c r="J104" s="19">
        <f t="shared" si="51"/>
        <v>1133.5801110682091</v>
      </c>
      <c r="K104" s="19">
        <f t="shared" si="40"/>
        <v>5203.8978849085597</v>
      </c>
      <c r="L104" s="228"/>
      <c r="M104" s="56">
        <f>+K27</f>
        <v>57666.287601015661</v>
      </c>
      <c r="N104" s="64">
        <f>+K104/M104</f>
        <v>9.0241596978004615E-2</v>
      </c>
      <c r="O104" s="59">
        <v>0.1</v>
      </c>
      <c r="P104" s="57" t="str">
        <f>IF(O104&gt;N104,"NE","DA")</f>
        <v>NE</v>
      </c>
      <c r="Q104" s="218">
        <f>+(K104/6)/M104</f>
        <v>1.5040266163000767E-2</v>
      </c>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row>
    <row r="105" spans="1:44" s="251" customFormat="1" ht="17.45" customHeight="1" x14ac:dyDescent="0.25">
      <c r="B105" s="98">
        <v>105</v>
      </c>
      <c r="C105" s="100" t="s">
        <v>81</v>
      </c>
      <c r="D105" s="97">
        <f t="shared" ref="D105:J105" si="52">+D104+D101+D98+D95</f>
        <v>0</v>
      </c>
      <c r="E105" s="247">
        <f t="shared" si="52"/>
        <v>1153.3887805311265</v>
      </c>
      <c r="F105" s="85">
        <f t="shared" si="52"/>
        <v>1524.2178616855767</v>
      </c>
      <c r="G105" s="87">
        <f t="shared" si="52"/>
        <v>1836.9549069667139</v>
      </c>
      <c r="H105" s="85">
        <f t="shared" si="52"/>
        <v>2574.2928173061891</v>
      </c>
      <c r="I105" s="85">
        <f t="shared" si="52"/>
        <v>2925.6148905787891</v>
      </c>
      <c r="J105" s="253">
        <f t="shared" si="52"/>
        <v>3268.4516486216994</v>
      </c>
      <c r="K105" s="85">
        <f t="shared" si="40"/>
        <v>13282.920905690095</v>
      </c>
      <c r="L105" s="252"/>
      <c r="M105" s="98">
        <f>+M104+M101+M98+M95</f>
        <v>245039.16054358921</v>
      </c>
      <c r="N105" s="96">
        <f>+K105/M105</f>
        <v>5.42073392523202E-2</v>
      </c>
      <c r="O105" s="98"/>
      <c r="P105" s="98"/>
      <c r="Q105" s="96">
        <f>+(K105/6)/M105</f>
        <v>9.0345565420533666E-3</v>
      </c>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row>
    <row r="106" spans="1:44" ht="17.45" customHeight="1" x14ac:dyDescent="0.2">
      <c r="B106" s="147">
        <v>106</v>
      </c>
      <c r="C106" s="230"/>
      <c r="D106" s="231"/>
      <c r="E106" s="231"/>
      <c r="F106" s="231"/>
      <c r="G106" s="231"/>
      <c r="H106" s="231"/>
      <c r="I106" s="231"/>
      <c r="J106" s="231"/>
      <c r="K106" s="231"/>
      <c r="L106" s="228"/>
      <c r="M106" s="228"/>
      <c r="N106" s="228"/>
      <c r="O106" s="228"/>
      <c r="P106" s="228"/>
      <c r="Q106" s="229"/>
    </row>
    <row r="107" spans="1:44" s="4" customFormat="1" ht="17.45" customHeight="1" x14ac:dyDescent="0.25">
      <c r="B107" s="103">
        <v>107</v>
      </c>
      <c r="C107" s="86" t="s">
        <v>43</v>
      </c>
      <c r="D107" s="247">
        <f t="shared" ref="D107:J107" si="53">+D105+D89</f>
        <v>235</v>
      </c>
      <c r="E107" s="247">
        <f t="shared" si="53"/>
        <v>2715.5304471977934</v>
      </c>
      <c r="F107" s="247">
        <f t="shared" si="53"/>
        <v>2537.9878473739536</v>
      </c>
      <c r="G107" s="247">
        <f t="shared" si="53"/>
        <v>3253.2643408520207</v>
      </c>
      <c r="H107" s="247">
        <f t="shared" si="53"/>
        <v>4498.4222420298001</v>
      </c>
      <c r="I107" s="247">
        <f t="shared" si="53"/>
        <v>5479.8595996616104</v>
      </c>
      <c r="J107" s="247">
        <f t="shared" si="53"/>
        <v>6410.6414186548136</v>
      </c>
      <c r="K107" s="248">
        <f>SUM(D107:J107)</f>
        <v>25130.705895769992</v>
      </c>
      <c r="L107" s="249"/>
      <c r="M107" s="249"/>
      <c r="N107" s="249"/>
      <c r="O107" s="249"/>
      <c r="P107" s="249"/>
      <c r="Q107" s="250"/>
    </row>
    <row r="110" spans="1:44" ht="13.9" customHeight="1" x14ac:dyDescent="0.15">
      <c r="K110" s="2"/>
    </row>
    <row r="112" spans="1:44" ht="13.9" customHeight="1" x14ac:dyDescent="0.15">
      <c r="K112" s="2"/>
    </row>
    <row r="115" spans="11:11" ht="13.9" customHeight="1" x14ac:dyDescent="0.15">
      <c r="K115" s="2"/>
    </row>
  </sheetData>
  <mergeCells count="1">
    <mergeCell ref="C56:D56"/>
  </mergeCells>
  <conditionalFormatting sqref="C6 D11 C12:K12 C13:D13 K13 K24:K25 C14:K14 K6:L6 C7:K9 K11 L9 B15:L15 A1:B9 L11:L14 B11:B14 C32:D32 L16:L30 C1:L5 B23:B25 A11:A30 C48:K52 L54:L71 O73:O79 P72:XFD79 N80:XFD81 N72:N79 L72:M81 L32:L52 M1:XFD22 C33:K36 C38:K46 A37:K37 A32:B36 A38:B52 A82:A89 R82:XFD89 N90:XFD91 A107:B107 A108:K111 X31:AR31 X53:AR53 C23:K23 C24:D25 A113:K1048576 A112:J112 A54:K81 A106 R92:XFD105 A90:M105 L106:L110 S106:XFD110 L111:XFD1048576 M32:XFD36 X23:XFD30 M55:XFD71 M23:W36 X54:XFD54 X37:XFD52 N92:N104">
    <cfRule type="containsText" dxfId="99" priority="58" operator="containsText" text="PAZI">
      <formula>NOT(ISERROR(SEARCH("PAZI",A1)))</formula>
    </cfRule>
  </conditionalFormatting>
  <conditionalFormatting sqref="E11:J11">
    <cfRule type="containsText" dxfId="98" priority="55" operator="containsText" text="PAZI">
      <formula>NOT(ISERROR(SEARCH("PAZI",E11)))</formula>
    </cfRule>
  </conditionalFormatting>
  <conditionalFormatting sqref="D6:J6">
    <cfRule type="containsText" dxfId="97" priority="57" operator="containsText" text="PAZI">
      <formula>NOT(ISERROR(SEARCH("PAZI",D6)))</formula>
    </cfRule>
  </conditionalFormatting>
  <conditionalFormatting sqref="C11">
    <cfRule type="containsText" dxfId="96" priority="56" operator="containsText" text="PAZI">
      <formula>NOT(ISERROR(SEARCH("PAZI",C11)))</formula>
    </cfRule>
  </conditionalFormatting>
  <conditionalFormatting sqref="E13:J13">
    <cfRule type="containsText" dxfId="95" priority="54" operator="containsText" text="PAZI">
      <formula>NOT(ISERROR(SEARCH("PAZI",E13)))</formula>
    </cfRule>
  </conditionalFormatting>
  <conditionalFormatting sqref="E24:E25 F25:J25">
    <cfRule type="containsText" dxfId="94" priority="53" operator="containsText" text="PAZI">
      <formula>NOT(ISERROR(SEARCH("PAZI",E24)))</formula>
    </cfRule>
  </conditionalFormatting>
  <conditionalFormatting sqref="F24:J24">
    <cfRule type="containsText" dxfId="93" priority="52" operator="containsText" text="PAZI">
      <formula>NOT(ISERROR(SEARCH("PAZI",F24)))</formula>
    </cfRule>
  </conditionalFormatting>
  <conditionalFormatting sqref="E32">
    <cfRule type="containsText" dxfId="92" priority="51" operator="containsText" text="PAZI">
      <formula>NOT(ISERROR(SEARCH("PAZI",E32)))</formula>
    </cfRule>
  </conditionalFormatting>
  <conditionalFormatting sqref="L7:L8">
    <cfRule type="containsText" dxfId="91" priority="50" operator="containsText" text="PAZI">
      <formula>NOT(ISERROR(SEARCH("PAZI",L7)))</formula>
    </cfRule>
  </conditionalFormatting>
  <conditionalFormatting sqref="F32:K32">
    <cfRule type="containsText" dxfId="90" priority="49" operator="containsText" text="PAZI">
      <formula>NOT(ISERROR(SEARCH("PAZI",F32)))</formula>
    </cfRule>
  </conditionalFormatting>
  <conditionalFormatting sqref="B16:D17 K16:K17">
    <cfRule type="containsText" dxfId="89" priority="48" operator="containsText" text="PAZI">
      <formula>NOT(ISERROR(SEARCH("PAZI",B16)))</formula>
    </cfRule>
  </conditionalFormatting>
  <conditionalFormatting sqref="E16:J17">
    <cfRule type="containsText" dxfId="88" priority="47" operator="containsText" text="PAZI">
      <formula>NOT(ISERROR(SEARCH("PAZI",E16)))</formula>
    </cfRule>
  </conditionalFormatting>
  <conditionalFormatting sqref="C10">
    <cfRule type="containsText" dxfId="87" priority="45" operator="containsText" text="PAZI">
      <formula>NOT(ISERROR(SEARCH("PAZI",C10)))</formula>
    </cfRule>
  </conditionalFormatting>
  <conditionalFormatting sqref="A10:B10 D10:L10">
    <cfRule type="containsText" dxfId="86" priority="46" operator="containsText" text="PAZI">
      <formula>NOT(ISERROR(SEARCH("PAZI",A10)))</formula>
    </cfRule>
  </conditionalFormatting>
  <conditionalFormatting sqref="C47:D47">
    <cfRule type="containsText" dxfId="85" priority="42" operator="containsText" text="PAZI">
      <formula>NOT(ISERROR(SEARCH("PAZI",C47)))</formula>
    </cfRule>
  </conditionalFormatting>
  <conditionalFormatting sqref="C26:D26 K26:K30 C27:J30">
    <cfRule type="containsText" dxfId="84" priority="43" operator="containsText" text="PAZI">
      <formula>NOT(ISERROR(SEARCH("PAZI",C26)))</formula>
    </cfRule>
  </conditionalFormatting>
  <conditionalFormatting sqref="C18:K22">
    <cfRule type="containsText" dxfId="83" priority="44" operator="containsText" text="PAZI">
      <formula>NOT(ISERROR(SEARCH("PAZI",C18)))</formula>
    </cfRule>
  </conditionalFormatting>
  <conditionalFormatting sqref="E47:K47">
    <cfRule type="containsText" dxfId="82" priority="41" operator="containsText" text="PAZI">
      <formula>NOT(ISERROR(SEARCH("PAZI",E47)))</formula>
    </cfRule>
  </conditionalFormatting>
  <conditionalFormatting sqref="A31:L31 X31:XFD31">
    <cfRule type="containsText" dxfId="81" priority="40" operator="containsText" text="PAZI">
      <formula>NOT(ISERROR(SEARCH("PAZI",A31)))</formula>
    </cfRule>
  </conditionalFormatting>
  <conditionalFormatting sqref="A53:L53 X53:XFD53">
    <cfRule type="containsText" dxfId="80" priority="39" operator="containsText" text="PAZI">
      <formula>NOT(ISERROR(SEARCH("PAZI",A53)))</formula>
    </cfRule>
  </conditionalFormatting>
  <conditionalFormatting sqref="B18:B22">
    <cfRule type="containsText" dxfId="79" priority="38" operator="containsText" text="PAZI">
      <formula>NOT(ISERROR(SEARCH("PAZI",B18)))</formula>
    </cfRule>
  </conditionalFormatting>
  <conditionalFormatting sqref="B26:B30">
    <cfRule type="containsText" dxfId="78" priority="37" operator="containsText" text="PAZI">
      <formula>NOT(ISERROR(SEARCH("PAZI",B26)))</formula>
    </cfRule>
  </conditionalFormatting>
  <conditionalFormatting sqref="O92:Q94 O96:Q97 O95:P95 O99:Q100 O98:P98 O102:Q103 O101:P101 O104:P104">
    <cfRule type="containsText" dxfId="77" priority="36" operator="containsText" text="PAZI">
      <formula>NOT(ISERROR(SEARCH("PAZI",O92)))</formula>
    </cfRule>
  </conditionalFormatting>
  <conditionalFormatting sqref="O105:P105">
    <cfRule type="containsText" dxfId="76" priority="35" operator="containsText" text="PAZI">
      <formula>NOT(ISERROR(SEARCH("PAZI",O105)))</formula>
    </cfRule>
  </conditionalFormatting>
  <conditionalFormatting sqref="B82:M89">
    <cfRule type="containsText" dxfId="75" priority="34" operator="containsText" text="PAZI">
      <formula>NOT(ISERROR(SEARCH("PAZI",B82)))</formula>
    </cfRule>
  </conditionalFormatting>
  <conditionalFormatting sqref="N82:Q88 N89:P89">
    <cfRule type="containsText" dxfId="74" priority="33" operator="containsText" text="PAZI">
      <formula>NOT(ISERROR(SEARCH("PAZI",N82)))</formula>
    </cfRule>
  </conditionalFormatting>
  <conditionalFormatting sqref="Q95">
    <cfRule type="containsText" dxfId="73" priority="32" operator="containsText" text="PAZI">
      <formula>NOT(ISERROR(SEARCH("PAZI",Q95)))</formula>
    </cfRule>
  </conditionalFormatting>
  <conditionalFormatting sqref="Q98">
    <cfRule type="containsText" dxfId="72" priority="31" operator="containsText" text="PAZI">
      <formula>NOT(ISERROR(SEARCH("PAZI",Q98)))</formula>
    </cfRule>
  </conditionalFormatting>
  <conditionalFormatting sqref="Q101">
    <cfRule type="containsText" dxfId="71" priority="30" operator="containsText" text="PAZI">
      <formula>NOT(ISERROR(SEARCH("PAZI",Q101)))</formula>
    </cfRule>
  </conditionalFormatting>
  <conditionalFormatting sqref="Q104">
    <cfRule type="containsText" dxfId="70" priority="29" operator="containsText" text="PAZI">
      <formula>NOT(ISERROR(SEARCH("PAZI",Q104)))</formula>
    </cfRule>
  </conditionalFormatting>
  <conditionalFormatting sqref="E26:J26">
    <cfRule type="containsText" dxfId="69" priority="28" operator="containsText" text="PAZI">
      <formula>NOT(ISERROR(SEARCH("PAZI",E26)))</formula>
    </cfRule>
  </conditionalFormatting>
  <conditionalFormatting sqref="K112">
    <cfRule type="containsText" dxfId="68" priority="27" operator="containsText" text="PAZI">
      <formula>NOT(ISERROR(SEARCH("PAZI",K112)))</formula>
    </cfRule>
  </conditionalFormatting>
  <conditionalFormatting sqref="Q105">
    <cfRule type="containsText" dxfId="67" priority="26" operator="containsText" text="PAZI">
      <formula>NOT(ISERROR(SEARCH("PAZI",Q105)))</formula>
    </cfRule>
  </conditionalFormatting>
  <conditionalFormatting sqref="R95">
    <cfRule type="containsText" dxfId="66" priority="25" operator="containsText" text="PAZI">
      <formula>NOT(ISERROR(SEARCH("PAZI",R95)))</formula>
    </cfRule>
  </conditionalFormatting>
  <conditionalFormatting sqref="Q89">
    <cfRule type="containsText" dxfId="65" priority="24" operator="containsText" text="PAZI">
      <formula>NOT(ISERROR(SEARCH("PAZI",Q89)))</formula>
    </cfRule>
  </conditionalFormatting>
  <conditionalFormatting sqref="B106">
    <cfRule type="containsText" dxfId="64" priority="23" operator="containsText" text="PAZI">
      <formula>NOT(ISERROR(SEARCH("PAZI",B106)))</formula>
    </cfRule>
  </conditionalFormatting>
  <conditionalFormatting sqref="N105">
    <cfRule type="containsText" dxfId="63" priority="22" operator="containsText" text="PAZI">
      <formula>NOT(ISERROR(SEARCH("PAZI",N105)))</formula>
    </cfRule>
  </conditionalFormatting>
  <conditionalFormatting sqref="M106:R110">
    <cfRule type="containsText" dxfId="62" priority="21" operator="containsText" text="PAZI">
      <formula>NOT(ISERROR(SEARCH("PAZI",M106)))</formula>
    </cfRule>
  </conditionalFormatting>
  <conditionalFormatting sqref="M23:W23 M31:W31 W24:W30">
    <cfRule type="containsText" dxfId="61" priority="14" operator="containsText" text="PAZI">
      <formula>NOT(ISERROR(SEARCH("PAZI",M23)))</formula>
    </cfRule>
  </conditionalFormatting>
  <conditionalFormatting sqref="V24:V25 M24:O25">
    <cfRule type="containsText" dxfId="60" priority="13" operator="containsText" text="PAZI">
      <formula>NOT(ISERROR(SEARCH("PAZI",M24)))</formula>
    </cfRule>
  </conditionalFormatting>
  <conditionalFormatting sqref="P24:P25 Q25:U25">
    <cfRule type="containsText" dxfId="59" priority="12" operator="containsText" text="PAZI">
      <formula>NOT(ISERROR(SEARCH("PAZI",P24)))</formula>
    </cfRule>
  </conditionalFormatting>
  <conditionalFormatting sqref="Q24:U24">
    <cfRule type="containsText" dxfId="58" priority="11" operator="containsText" text="PAZI">
      <formula>NOT(ISERROR(SEARCH("PAZI",Q24)))</formula>
    </cfRule>
  </conditionalFormatting>
  <conditionalFormatting sqref="N26:O26 V26:V30 N27:U30">
    <cfRule type="containsText" dxfId="57" priority="10" operator="containsText" text="PAZI">
      <formula>NOT(ISERROR(SEARCH("PAZI",N26)))</formula>
    </cfRule>
  </conditionalFormatting>
  <conditionalFormatting sqref="M26:M30">
    <cfRule type="containsText" dxfId="56" priority="9" operator="containsText" text="PAZI">
      <formula>NOT(ISERROR(SEARCH("PAZI",M26)))</formula>
    </cfRule>
  </conditionalFormatting>
  <conditionalFormatting sqref="P26:U26">
    <cfRule type="containsText" dxfId="55" priority="8" operator="containsText" text="PAZI">
      <formula>NOT(ISERROR(SEARCH("PAZI",P26)))</formula>
    </cfRule>
  </conditionalFormatting>
  <conditionalFormatting sqref="M37:W54">
    <cfRule type="containsText" dxfId="54" priority="1" operator="containsText" text="PAZI">
      <formula>NOT(ISERROR(SEARCH("PAZI",M37)))</formula>
    </cfRule>
  </conditionalFormatting>
  <pageMargins left="0.70866141732283472" right="0.70866141732283472" top="0.74803149606299213" bottom="0.74803149606299213" header="0.31496062992125984" footer="0.31496062992125984"/>
  <pageSetup paperSize="9" scale="18" orientation="portrait" r:id="rId1"/>
  <ignoredErrors>
    <ignoredError sqref="K20" formulaRange="1"/>
    <ignoredError sqref="E69:K69 E66:K67 E44:K4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R115"/>
  <sheetViews>
    <sheetView showGridLines="0" zoomScaleNormal="100" workbookViewId="0">
      <selection activeCell="J8" sqref="J8"/>
    </sheetView>
  </sheetViews>
  <sheetFormatPr defaultColWidth="8.85546875" defaultRowHeight="13.9" customHeight="1" x14ac:dyDescent="0.15"/>
  <cols>
    <col min="1" max="1" width="4.5703125" style="1" customWidth="1"/>
    <col min="2" max="2" width="7.42578125" style="99" customWidth="1"/>
    <col min="3" max="3" width="59.7109375" style="1" customWidth="1"/>
    <col min="4" max="11" width="13.42578125" style="1" customWidth="1"/>
    <col min="12" max="12" width="3.7109375" style="1" customWidth="1"/>
    <col min="13" max="13" width="10" style="1" customWidth="1"/>
    <col min="14" max="16" width="8" style="1" customWidth="1"/>
    <col min="17" max="17" width="11.7109375" style="1" customWidth="1"/>
    <col min="18" max="16384" width="8.85546875" style="1"/>
  </cols>
  <sheetData>
    <row r="1" spans="2:44" ht="16.899999999999999" customHeight="1" x14ac:dyDescent="0.15">
      <c r="G1" s="2"/>
      <c r="M1" s="28"/>
      <c r="N1" s="28"/>
      <c r="O1" s="28"/>
      <c r="P1" s="28"/>
      <c r="Q1" s="28"/>
    </row>
    <row r="2" spans="2:44" ht="13.9" customHeight="1" x14ac:dyDescent="0.15">
      <c r="E2" s="172"/>
      <c r="F2" s="172"/>
      <c r="G2" s="172"/>
      <c r="H2" s="172"/>
      <c r="I2" s="172"/>
      <c r="J2" s="172"/>
      <c r="M2" s="28"/>
      <c r="N2" s="28"/>
      <c r="O2" s="28"/>
      <c r="P2" s="28"/>
      <c r="Q2" s="28"/>
    </row>
    <row r="3" spans="2:44" ht="19.899999999999999" customHeight="1" x14ac:dyDescent="0.15">
      <c r="D3" s="101" t="s">
        <v>46</v>
      </c>
      <c r="E3" s="101" t="s">
        <v>47</v>
      </c>
      <c r="F3" s="101" t="s">
        <v>48</v>
      </c>
      <c r="G3" s="101" t="s">
        <v>49</v>
      </c>
      <c r="H3" s="101" t="s">
        <v>50</v>
      </c>
      <c r="I3" s="101" t="s">
        <v>51</v>
      </c>
      <c r="J3" s="101" t="s">
        <v>52</v>
      </c>
      <c r="K3" s="101" t="s">
        <v>77</v>
      </c>
      <c r="M3" s="28"/>
      <c r="N3" s="28"/>
      <c r="O3" s="28"/>
      <c r="P3" s="28"/>
      <c r="Q3" s="28"/>
    </row>
    <row r="4" spans="2:44" ht="30.6" customHeight="1" x14ac:dyDescent="0.15">
      <c r="B4" s="204" t="s">
        <v>53</v>
      </c>
      <c r="C4" s="92" t="s">
        <v>83</v>
      </c>
      <c r="D4" s="89">
        <v>2017</v>
      </c>
      <c r="E4" s="90">
        <v>2018</v>
      </c>
      <c r="F4" s="89">
        <v>2019</v>
      </c>
      <c r="G4" s="90">
        <v>2020</v>
      </c>
      <c r="H4" s="89">
        <v>2021</v>
      </c>
      <c r="I4" s="90">
        <v>2022</v>
      </c>
      <c r="J4" s="89">
        <v>2023</v>
      </c>
      <c r="K4" s="91" t="s">
        <v>0</v>
      </c>
      <c r="M4" s="28"/>
      <c r="N4" s="28"/>
      <c r="O4" s="28"/>
      <c r="P4" s="28"/>
      <c r="Q4" s="28"/>
    </row>
    <row r="5" spans="2:44" ht="16.899999999999999" customHeight="1" x14ac:dyDescent="0.15">
      <c r="B5" s="140">
        <v>5</v>
      </c>
      <c r="C5" s="105" t="s">
        <v>45</v>
      </c>
      <c r="D5" s="106" t="e">
        <f>+'IZRACUN PROVIZIJE NOV'!D5-#REF!</f>
        <v>#REF!</v>
      </c>
      <c r="E5" s="107" t="e">
        <f>+'IZRACUN PROVIZIJE NOV'!E5-#REF!</f>
        <v>#REF!</v>
      </c>
      <c r="F5" s="108" t="e">
        <f>+'IZRACUN PROVIZIJE NOV'!F5-#REF!</f>
        <v>#REF!</v>
      </c>
      <c r="G5" s="108" t="e">
        <f>+'IZRACUN PROVIZIJE NOV'!G5-#REF!</f>
        <v>#REF!</v>
      </c>
      <c r="H5" s="108" t="e">
        <f>+'IZRACUN PROVIZIJE NOV'!H5-#REF!</f>
        <v>#REF!</v>
      </c>
      <c r="I5" s="107" t="e">
        <f>+'IZRACUN PROVIZIJE NOV'!I5-#REF!</f>
        <v>#REF!</v>
      </c>
      <c r="J5" s="108" t="e">
        <f>+'IZRACUN PROVIZIJE NOV'!J5-#REF!</f>
        <v>#REF!</v>
      </c>
      <c r="K5" s="109" t="e">
        <f>+'IZRACUN PROVIZIJE NOV'!K5-#REF!</f>
        <v>#REF!</v>
      </c>
      <c r="M5" s="28"/>
      <c r="N5" s="28"/>
      <c r="O5" s="28"/>
      <c r="P5" s="28"/>
      <c r="Q5" s="28"/>
    </row>
    <row r="6" spans="2:44" ht="16.899999999999999" customHeight="1" x14ac:dyDescent="0.15">
      <c r="B6" s="187">
        <v>6</v>
      </c>
      <c r="C6" s="188" t="s">
        <v>44</v>
      </c>
      <c r="D6" s="189" t="e">
        <f>+'IZRACUN PROVIZIJE NOV'!D6-#REF!</f>
        <v>#REF!</v>
      </c>
      <c r="E6" s="189" t="e">
        <f>+'IZRACUN PROVIZIJE NOV'!E6-#REF!</f>
        <v>#REF!</v>
      </c>
      <c r="F6" s="189" t="e">
        <f>+'IZRACUN PROVIZIJE NOV'!F6-#REF!</f>
        <v>#REF!</v>
      </c>
      <c r="G6" s="189" t="e">
        <f>+'IZRACUN PROVIZIJE NOV'!G6-#REF!</f>
        <v>#REF!</v>
      </c>
      <c r="H6" s="189" t="e">
        <f>+'IZRACUN PROVIZIJE NOV'!H6-#REF!</f>
        <v>#REF!</v>
      </c>
      <c r="I6" s="189" t="e">
        <f>+'IZRACUN PROVIZIJE NOV'!I6-#REF!</f>
        <v>#REF!</v>
      </c>
      <c r="J6" s="189" t="e">
        <f>+'IZRACUN PROVIZIJE NOV'!J6-#REF!</f>
        <v>#REF!</v>
      </c>
      <c r="K6" s="190" t="e">
        <f>+'IZRACUN PROVIZIJE NOV'!K6-#REF!</f>
        <v>#REF!</v>
      </c>
      <c r="M6" s="28"/>
      <c r="N6" s="28"/>
      <c r="O6" s="28"/>
      <c r="P6" s="28"/>
      <c r="Q6" s="28"/>
    </row>
    <row r="7" spans="2:44" ht="16.899999999999999" customHeight="1" x14ac:dyDescent="0.15">
      <c r="B7" s="141">
        <v>7</v>
      </c>
      <c r="C7" s="111" t="s">
        <v>56</v>
      </c>
      <c r="D7" s="109" t="e">
        <f>+'IZRACUN PROVIZIJE NOV'!D7-#REF!</f>
        <v>#REF!</v>
      </c>
      <c r="E7" s="109" t="e">
        <f>+'IZRACUN PROVIZIJE NOV'!E7-#REF!</f>
        <v>#REF!</v>
      </c>
      <c r="F7" s="109" t="e">
        <f>+'IZRACUN PROVIZIJE NOV'!F7-#REF!</f>
        <v>#REF!</v>
      </c>
      <c r="G7" s="109" t="e">
        <f>+'IZRACUN PROVIZIJE NOV'!G7-#REF!</f>
        <v>#REF!</v>
      </c>
      <c r="H7" s="109" t="e">
        <f>+'IZRACUN PROVIZIJE NOV'!H7-#REF!</f>
        <v>#REF!</v>
      </c>
      <c r="I7" s="109" t="e">
        <f>+'IZRACUN PROVIZIJE NOV'!I7-#REF!</f>
        <v>#REF!</v>
      </c>
      <c r="J7" s="109" t="e">
        <f>+'IZRACUN PROVIZIJE NOV'!J7-#REF!</f>
        <v>#REF!</v>
      </c>
      <c r="K7" s="109" t="e">
        <f>+'IZRACUN PROVIZIJE NOV'!K7-#REF!</f>
        <v>#REF!</v>
      </c>
      <c r="M7" s="28"/>
      <c r="N7" s="28"/>
      <c r="O7" s="28"/>
      <c r="P7" s="28"/>
      <c r="Q7" s="28"/>
    </row>
    <row r="8" spans="2:44" ht="16.899999999999999" customHeight="1" x14ac:dyDescent="0.15">
      <c r="B8" s="142">
        <v>8</v>
      </c>
      <c r="C8" s="112" t="s">
        <v>54</v>
      </c>
      <c r="D8" s="113">
        <v>0.03</v>
      </c>
      <c r="E8" s="114">
        <v>0.01</v>
      </c>
      <c r="F8" s="113">
        <v>5.0000000000000001E-3</v>
      </c>
      <c r="G8" s="113">
        <v>5.0000000000000001E-3</v>
      </c>
      <c r="H8" s="113">
        <v>5.0000000000000001E-3</v>
      </c>
      <c r="I8" s="114">
        <v>5.0000000000000001E-3</v>
      </c>
      <c r="J8" s="113">
        <v>5.0000000000000001E-3</v>
      </c>
      <c r="K8" s="109"/>
      <c r="M8" s="28"/>
      <c r="N8" s="28"/>
      <c r="O8" s="28"/>
      <c r="P8" s="28"/>
      <c r="Q8" s="28"/>
    </row>
    <row r="9" spans="2:44" ht="16.899999999999999" customHeight="1" x14ac:dyDescent="0.15">
      <c r="B9" s="133">
        <v>9</v>
      </c>
      <c r="C9" s="170" t="s">
        <v>55</v>
      </c>
      <c r="D9" s="85" t="e">
        <f>+D7*D8/12*2</f>
        <v>#REF!</v>
      </c>
      <c r="E9" s="104" t="e">
        <f>+(D7*D8/12*10)+(D7*E8/12*2)</f>
        <v>#REF!</v>
      </c>
      <c r="F9" s="85" t="e">
        <f>+D7*E8/12*10+D7*F8/12*2+(F5-F6)*F8/12*2</f>
        <v>#REF!</v>
      </c>
      <c r="G9" s="85" t="e">
        <f>+G7*G8</f>
        <v>#REF!</v>
      </c>
      <c r="H9" s="85" t="e">
        <f>+G7*G8+(H5-H6)*H8/12*2</f>
        <v>#REF!</v>
      </c>
      <c r="I9" s="85" t="e">
        <f>+H7*H8+(I5-I6)*I8/12*2</f>
        <v>#REF!</v>
      </c>
      <c r="J9" s="85" t="e">
        <f>+J7*J8</f>
        <v>#REF!</v>
      </c>
      <c r="K9" s="85" t="e">
        <f>+SUM(D9:J9)</f>
        <v>#REF!</v>
      </c>
      <c r="M9" s="28"/>
      <c r="N9" s="28"/>
      <c r="O9" s="28"/>
      <c r="P9" s="28"/>
      <c r="Q9" s="28"/>
    </row>
    <row r="10" spans="2:44" ht="16.899999999999999" customHeight="1" x14ac:dyDescent="0.15">
      <c r="B10" s="143">
        <v>10</v>
      </c>
      <c r="C10" s="135" t="s">
        <v>63</v>
      </c>
      <c r="D10" s="171" t="e">
        <f>+'IZRACUN PROVIZIJE NOV'!D10-#REF!</f>
        <v>#REF!</v>
      </c>
      <c r="E10" s="134" t="e">
        <f>+'IZRACUN PROVIZIJE NOV'!E10-#REF!</f>
        <v>#REF!</v>
      </c>
      <c r="F10" s="134" t="e">
        <f>+'IZRACUN PROVIZIJE NOV'!F10-#REF!</f>
        <v>#REF!</v>
      </c>
      <c r="G10" s="134" t="e">
        <f>+'IZRACUN PROVIZIJE NOV'!G10-#REF!</f>
        <v>#REF!</v>
      </c>
      <c r="H10" s="134" t="e">
        <f>+'IZRACUN PROVIZIJE NOV'!H10-#REF!</f>
        <v>#REF!</v>
      </c>
      <c r="I10" s="134" t="e">
        <f>+'IZRACUN PROVIZIJE NOV'!I10-#REF!</f>
        <v>#REF!</v>
      </c>
      <c r="J10" s="134" t="e">
        <f>+'IZRACUN PROVIZIJE NOV'!J10-#REF!</f>
        <v>#REF!</v>
      </c>
      <c r="K10" s="121" t="e">
        <f>+'IZRACUN PROVIZIJE NOV'!K10-#REF!</f>
        <v>#REF!</v>
      </c>
      <c r="M10" s="28"/>
      <c r="N10" s="28"/>
      <c r="O10" s="28"/>
      <c r="P10" s="28"/>
      <c r="Q10" s="28"/>
    </row>
    <row r="11" spans="2:44" ht="16.899999999999999" customHeight="1" x14ac:dyDescent="0.15">
      <c r="B11" s="143">
        <v>11</v>
      </c>
      <c r="C11" s="169" t="s">
        <v>61</v>
      </c>
      <c r="D11" s="116" t="e">
        <f>+'IZRACUN PROVIZIJE NOV'!D11-#REF!</f>
        <v>#REF!</v>
      </c>
      <c r="E11" s="233" t="e">
        <f>+'IZRACUN PROVIZIJE NOV'!E11-#REF!</f>
        <v>#REF!</v>
      </c>
      <c r="F11" s="116" t="e">
        <f>+'IZRACUN PROVIZIJE NOV'!F11-#REF!</f>
        <v>#REF!</v>
      </c>
      <c r="G11" s="116" t="e">
        <f>+'IZRACUN PROVIZIJE NOV'!G11-#REF!</f>
        <v>#REF!</v>
      </c>
      <c r="H11" s="116" t="e">
        <f>+'IZRACUN PROVIZIJE NOV'!H11-#REF!</f>
        <v>#REF!</v>
      </c>
      <c r="I11" s="116" t="e">
        <f>+'IZRACUN PROVIZIJE NOV'!I11-#REF!</f>
        <v>#REF!</v>
      </c>
      <c r="J11" s="116" t="e">
        <f>+'IZRACUN PROVIZIJE NOV'!J11-#REF!</f>
        <v>#REF!</v>
      </c>
      <c r="K11" s="121" t="e">
        <f>+'IZRACUN PROVIZIJE NOV'!K11-#REF!</f>
        <v>#REF!</v>
      </c>
      <c r="M11" s="28"/>
      <c r="N11" s="28"/>
      <c r="O11" s="28"/>
      <c r="P11" s="28"/>
      <c r="Q11" s="28"/>
    </row>
    <row r="12" spans="2:44" ht="16.899999999999999" customHeight="1" x14ac:dyDescent="0.15">
      <c r="B12" s="142">
        <v>12</v>
      </c>
      <c r="C12" s="123" t="s">
        <v>62</v>
      </c>
      <c r="D12" s="113">
        <v>5.0000000000000001E-3</v>
      </c>
      <c r="E12" s="118">
        <v>5.0000000000000001E-3</v>
      </c>
      <c r="F12" s="117">
        <v>5.0000000000000001E-3</v>
      </c>
      <c r="G12" s="118">
        <v>5.0000000000000001E-3</v>
      </c>
      <c r="H12" s="117">
        <v>5.0000000000000001E-3</v>
      </c>
      <c r="I12" s="118">
        <v>5.0000000000000001E-3</v>
      </c>
      <c r="J12" s="117">
        <v>5.0000000000000001E-3</v>
      </c>
      <c r="K12" s="113"/>
      <c r="M12" s="28"/>
      <c r="N12" s="28"/>
      <c r="O12" s="28"/>
      <c r="P12" s="28"/>
      <c r="Q12" s="28"/>
    </row>
    <row r="13" spans="2:44" ht="16.899999999999999" customHeight="1" x14ac:dyDescent="0.15">
      <c r="B13" s="133">
        <v>13</v>
      </c>
      <c r="C13" s="138" t="s">
        <v>75</v>
      </c>
      <c r="D13" s="85" t="e">
        <f>+'IZRACUN PROVIZIJE NOV'!D13-#REF!</f>
        <v>#REF!</v>
      </c>
      <c r="E13" s="87" t="e">
        <f>+'IZRACUN PROVIZIJE NOV'!E13-#REF!</f>
        <v>#REF!</v>
      </c>
      <c r="F13" s="85" t="e">
        <f>+'IZRACUN PROVIZIJE NOV'!F13-#REF!</f>
        <v>#REF!</v>
      </c>
      <c r="G13" s="87" t="e">
        <f>+'IZRACUN PROVIZIJE NOV'!G13-#REF!</f>
        <v>#REF!</v>
      </c>
      <c r="H13" s="85" t="e">
        <f>+'IZRACUN PROVIZIJE NOV'!H13-#REF!</f>
        <v>#REF!</v>
      </c>
      <c r="I13" s="87" t="e">
        <f>+'IZRACUN PROVIZIJE NOV'!I13-#REF!</f>
        <v>#REF!</v>
      </c>
      <c r="J13" s="85" t="e">
        <f>+'IZRACUN PROVIZIJE NOV'!J13-#REF!</f>
        <v>#REF!</v>
      </c>
      <c r="K13" s="85" t="e">
        <f>+'IZRACUN PROVIZIJE NOV'!K13-#REF!</f>
        <v>#REF!</v>
      </c>
      <c r="L13" s="47"/>
      <c r="M13" s="28"/>
      <c r="N13" s="28"/>
      <c r="O13" s="28"/>
      <c r="P13" s="28"/>
      <c r="Q13" s="28"/>
    </row>
    <row r="14" spans="2:44" s="102" customFormat="1" ht="16.899999999999999" customHeight="1" x14ac:dyDescent="0.15">
      <c r="B14" s="139">
        <v>14</v>
      </c>
      <c r="C14" s="86" t="s">
        <v>76</v>
      </c>
      <c r="D14" s="85" t="e">
        <f>+'IZRACUN PROVIZIJE NOV'!D14-#REF!</f>
        <v>#REF!</v>
      </c>
      <c r="E14" s="85" t="e">
        <f>+'IZRACUN PROVIZIJE NOV'!E14-#REF!</f>
        <v>#REF!</v>
      </c>
      <c r="F14" s="85" t="e">
        <f>+'IZRACUN PROVIZIJE NOV'!F14-#REF!</f>
        <v>#REF!</v>
      </c>
      <c r="G14" s="85" t="e">
        <f>+'IZRACUN PROVIZIJE NOV'!G14-#REF!</f>
        <v>#REF!</v>
      </c>
      <c r="H14" s="85" t="e">
        <f>+'IZRACUN PROVIZIJE NOV'!H14-#REF!</f>
        <v>#REF!</v>
      </c>
      <c r="I14" s="85" t="e">
        <f>+'IZRACUN PROVIZIJE NOV'!I14-#REF!</f>
        <v>#REF!</v>
      </c>
      <c r="J14" s="85" t="e">
        <f>+'IZRACUN PROVIZIJE NOV'!J14-#REF!</f>
        <v>#REF!</v>
      </c>
      <c r="K14" s="85" t="e">
        <f>+'IZRACUN PROVIZIJE NOV'!K14-#REF!</f>
        <v>#REF!</v>
      </c>
      <c r="L14" s="110"/>
      <c r="M14" s="28"/>
      <c r="N14" s="28"/>
      <c r="O14" s="28"/>
      <c r="P14" s="28"/>
      <c r="Q14" s="28"/>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row>
    <row r="15" spans="2:44" s="102" customFormat="1" ht="15" customHeight="1" x14ac:dyDescent="0.15">
      <c r="B15" s="99">
        <v>15</v>
      </c>
      <c r="L15" s="110"/>
      <c r="M15" s="28"/>
      <c r="N15" s="28"/>
      <c r="O15" s="28"/>
      <c r="P15" s="28"/>
      <c r="Q15" s="28"/>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row>
    <row r="16" spans="2:44" s="102" customFormat="1" ht="15" customHeight="1" x14ac:dyDescent="0.15">
      <c r="B16" s="124">
        <v>16</v>
      </c>
      <c r="C16" s="20" t="s">
        <v>72</v>
      </c>
      <c r="D16" s="122" t="e">
        <f>+'IZRACUN PROVIZIJE NOV'!D16-#REF!</f>
        <v>#REF!</v>
      </c>
      <c r="E16" s="42" t="e">
        <f>+'IZRACUN PROVIZIJE NOV'!E16-#REF!</f>
        <v>#REF!</v>
      </c>
      <c r="F16" s="42" t="e">
        <f>+'IZRACUN PROVIZIJE NOV'!F16-#REF!</f>
        <v>#REF!</v>
      </c>
      <c r="G16" s="42" t="e">
        <f>+'IZRACUN PROVIZIJE NOV'!G16-#REF!</f>
        <v>#REF!</v>
      </c>
      <c r="H16" s="42" t="e">
        <f>+'IZRACUN PROVIZIJE NOV'!H16-#REF!</f>
        <v>#REF!</v>
      </c>
      <c r="I16" s="42" t="e">
        <f>+'IZRACUN PROVIZIJE NOV'!I16-#REF!</f>
        <v>#REF!</v>
      </c>
      <c r="J16" s="42" t="e">
        <f>+'IZRACUN PROVIZIJE NOV'!J16-#REF!</f>
        <v>#REF!</v>
      </c>
      <c r="K16" s="42" t="e">
        <f>+'IZRACUN PROVIZIJE NOV'!K16-#REF!</f>
        <v>#REF!</v>
      </c>
      <c r="L16" s="110"/>
      <c r="M16" s="28"/>
      <c r="N16" s="28"/>
      <c r="O16" s="28"/>
      <c r="P16" s="28"/>
      <c r="Q16" s="28"/>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row>
    <row r="17" spans="2:44" s="238" customFormat="1" ht="15" customHeight="1" x14ac:dyDescent="0.15">
      <c r="B17" s="237">
        <v>17</v>
      </c>
      <c r="C17" s="237" t="s">
        <v>84</v>
      </c>
      <c r="D17" s="241" t="e">
        <f>+'IZRACUN PROVIZIJE NOV'!D17-#REF!</f>
        <v>#REF!</v>
      </c>
      <c r="E17" s="236" t="e">
        <f>+'IZRACUN PROVIZIJE NOV'!E17-#REF!</f>
        <v>#REF!</v>
      </c>
      <c r="F17" s="236" t="e">
        <f>+'IZRACUN PROVIZIJE NOV'!F17-#REF!</f>
        <v>#REF!</v>
      </c>
      <c r="G17" s="236" t="e">
        <f>+'IZRACUN PROVIZIJE NOV'!G17-#REF!</f>
        <v>#REF!</v>
      </c>
      <c r="H17" s="236" t="e">
        <f>+'IZRACUN PROVIZIJE NOV'!H17-#REF!</f>
        <v>#REF!</v>
      </c>
      <c r="I17" s="236" t="e">
        <f>+'IZRACUN PROVIZIJE NOV'!I17-#REF!</f>
        <v>#REF!</v>
      </c>
      <c r="J17" s="236" t="e">
        <f>+'IZRACUN PROVIZIJE NOV'!J17-#REF!</f>
        <v>#REF!</v>
      </c>
      <c r="K17" s="236" t="e">
        <f>+'IZRACUN PROVIZIJE NOV'!K17-#REF!</f>
        <v>#REF!</v>
      </c>
      <c r="L17" s="107"/>
      <c r="M17" s="239"/>
      <c r="N17" s="239"/>
      <c r="O17" s="239"/>
      <c r="P17" s="239"/>
      <c r="Q17" s="239"/>
      <c r="R17" s="240"/>
      <c r="S17" s="240"/>
      <c r="T17" s="240"/>
      <c r="U17" s="240"/>
      <c r="V17" s="240"/>
      <c r="W17" s="240"/>
      <c r="X17" s="240"/>
      <c r="Y17" s="240"/>
      <c r="Z17" s="240"/>
      <c r="AA17" s="240"/>
      <c r="AB17" s="240"/>
      <c r="AC17" s="240"/>
      <c r="AD17" s="240"/>
      <c r="AE17" s="240"/>
      <c r="AF17" s="240"/>
      <c r="AG17" s="240"/>
      <c r="AH17" s="240"/>
      <c r="AI17" s="240"/>
      <c r="AJ17" s="240"/>
      <c r="AK17" s="240"/>
      <c r="AL17" s="240"/>
      <c r="AM17" s="240"/>
      <c r="AN17" s="240"/>
      <c r="AO17" s="240"/>
      <c r="AP17" s="240"/>
      <c r="AQ17" s="240"/>
      <c r="AR17" s="240"/>
    </row>
    <row r="18" spans="2:44" s="102" customFormat="1" ht="15" customHeight="1" x14ac:dyDescent="0.15">
      <c r="B18" s="199">
        <v>18</v>
      </c>
      <c r="C18" s="169" t="s">
        <v>3</v>
      </c>
      <c r="D18" s="173" t="e">
        <f>+'IZRACUN PROVIZIJE NOV'!D18-#REF!</f>
        <v>#REF!</v>
      </c>
      <c r="E18" s="173" t="e">
        <f>+'IZRACUN PROVIZIJE NOV'!E18-#REF!</f>
        <v>#REF!</v>
      </c>
      <c r="F18" s="173" t="e">
        <f>+'IZRACUN PROVIZIJE NOV'!F18-#REF!</f>
        <v>#REF!</v>
      </c>
      <c r="G18" s="173" t="e">
        <f>+'IZRACUN PROVIZIJE NOV'!G18-#REF!</f>
        <v>#REF!</v>
      </c>
      <c r="H18" s="173" t="e">
        <f>+'IZRACUN PROVIZIJE NOV'!H18-#REF!</f>
        <v>#REF!</v>
      </c>
      <c r="I18" s="173" t="e">
        <f>+'IZRACUN PROVIZIJE NOV'!I18-#REF!</f>
        <v>#REF!</v>
      </c>
      <c r="J18" s="173" t="e">
        <f>+'IZRACUN PROVIZIJE NOV'!J18-#REF!</f>
        <v>#REF!</v>
      </c>
      <c r="K18" s="174" t="e">
        <f>+'IZRACUN PROVIZIJE NOV'!K18-#REF!</f>
        <v>#REF!</v>
      </c>
      <c r="L18" s="110"/>
      <c r="M18" s="28"/>
      <c r="N18" s="28"/>
      <c r="O18" s="28"/>
      <c r="P18" s="28"/>
      <c r="Q18" s="28"/>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row>
    <row r="19" spans="2:44" s="102" customFormat="1" ht="15" customHeight="1" x14ac:dyDescent="0.15">
      <c r="B19" s="199">
        <v>19</v>
      </c>
      <c r="C19" s="169" t="s">
        <v>4</v>
      </c>
      <c r="D19" s="173" t="e">
        <f>+'IZRACUN PROVIZIJE NOV'!D19-#REF!</f>
        <v>#REF!</v>
      </c>
      <c r="E19" s="173" t="e">
        <f>+'IZRACUN PROVIZIJE NOV'!E19-#REF!</f>
        <v>#REF!</v>
      </c>
      <c r="F19" s="173" t="e">
        <f>+'IZRACUN PROVIZIJE NOV'!F19-#REF!</f>
        <v>#REF!</v>
      </c>
      <c r="G19" s="173" t="e">
        <f>+'IZRACUN PROVIZIJE NOV'!G19-#REF!</f>
        <v>#REF!</v>
      </c>
      <c r="H19" s="173" t="e">
        <f>+'IZRACUN PROVIZIJE NOV'!H19-#REF!</f>
        <v>#REF!</v>
      </c>
      <c r="I19" s="173" t="e">
        <f>+'IZRACUN PROVIZIJE NOV'!I19-#REF!</f>
        <v>#REF!</v>
      </c>
      <c r="J19" s="173" t="e">
        <f>+'IZRACUN PROVIZIJE NOV'!J19-#REF!</f>
        <v>#REF!</v>
      </c>
      <c r="K19" s="174" t="e">
        <f>+'IZRACUN PROVIZIJE NOV'!K19-#REF!</f>
        <v>#REF!</v>
      </c>
      <c r="L19" s="110"/>
      <c r="M19" s="28"/>
      <c r="N19" s="28"/>
      <c r="O19" s="28"/>
      <c r="P19" s="28"/>
      <c r="Q19" s="28"/>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row>
    <row r="20" spans="2:44" s="102" customFormat="1" ht="15" customHeight="1" x14ac:dyDescent="0.15">
      <c r="B20" s="200">
        <v>20</v>
      </c>
      <c r="C20" s="181" t="s">
        <v>66</v>
      </c>
      <c r="D20" s="182" t="e">
        <f>+'IZRACUN PROVIZIJE NOV'!D20-#REF!</f>
        <v>#REF!</v>
      </c>
      <c r="E20" s="182" t="e">
        <f>+'IZRACUN PROVIZIJE NOV'!E20-#REF!</f>
        <v>#REF!</v>
      </c>
      <c r="F20" s="182" t="e">
        <f>+'IZRACUN PROVIZIJE NOV'!F20-#REF!</f>
        <v>#REF!</v>
      </c>
      <c r="G20" s="182" t="e">
        <f>+'IZRACUN PROVIZIJE NOV'!G20-#REF!</f>
        <v>#REF!</v>
      </c>
      <c r="H20" s="182" t="e">
        <f>+'IZRACUN PROVIZIJE NOV'!H20-#REF!</f>
        <v>#REF!</v>
      </c>
      <c r="I20" s="182" t="e">
        <f>+'IZRACUN PROVIZIJE NOV'!I20-#REF!</f>
        <v>#REF!</v>
      </c>
      <c r="J20" s="182" t="e">
        <f>+'IZRACUN PROVIZIJE NOV'!J20-#REF!</f>
        <v>#REF!</v>
      </c>
      <c r="K20" s="183" t="e">
        <f>+'IZRACUN PROVIZIJE NOV'!K20-#REF!</f>
        <v>#REF!</v>
      </c>
      <c r="L20" s="110"/>
      <c r="M20" s="28"/>
      <c r="N20" s="28"/>
      <c r="O20" s="28"/>
      <c r="P20" s="28"/>
      <c r="Q20" s="28"/>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row>
    <row r="21" spans="2:44" s="102" customFormat="1" ht="15" customHeight="1" x14ac:dyDescent="0.15">
      <c r="B21" s="199">
        <v>21</v>
      </c>
      <c r="C21" s="169" t="s">
        <v>5</v>
      </c>
      <c r="D21" s="173" t="e">
        <f>+'IZRACUN PROVIZIJE NOV'!D21-#REF!</f>
        <v>#REF!</v>
      </c>
      <c r="E21" s="173" t="e">
        <f>+'IZRACUN PROVIZIJE NOV'!E21-#REF!</f>
        <v>#REF!</v>
      </c>
      <c r="F21" s="173" t="e">
        <f>+'IZRACUN PROVIZIJE NOV'!F21-#REF!</f>
        <v>#REF!</v>
      </c>
      <c r="G21" s="173" t="e">
        <f>+'IZRACUN PROVIZIJE NOV'!G21-#REF!</f>
        <v>#REF!</v>
      </c>
      <c r="H21" s="173" t="e">
        <f>+'IZRACUN PROVIZIJE NOV'!H21-#REF!</f>
        <v>#REF!</v>
      </c>
      <c r="I21" s="173" t="e">
        <f>+'IZRACUN PROVIZIJE NOV'!I21-#REF!</f>
        <v>#REF!</v>
      </c>
      <c r="J21" s="173" t="e">
        <f>+'IZRACUN PROVIZIJE NOV'!J21-#REF!</f>
        <v>#REF!</v>
      </c>
      <c r="K21" s="174" t="e">
        <f>+'IZRACUN PROVIZIJE NOV'!K21-#REF!</f>
        <v>#REF!</v>
      </c>
      <c r="L21" s="110"/>
      <c r="M21" s="28"/>
      <c r="N21" s="28"/>
      <c r="O21" s="28"/>
      <c r="P21" s="28"/>
      <c r="Q21" s="28"/>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row>
    <row r="22" spans="2:44" s="102" customFormat="1" ht="15" customHeight="1" x14ac:dyDescent="0.15">
      <c r="B22" s="201">
        <v>22</v>
      </c>
      <c r="C22" s="123" t="s">
        <v>67</v>
      </c>
      <c r="D22" s="175" t="e">
        <f>+'IZRACUN PROVIZIJE NOV'!D22-#REF!</f>
        <v>#REF!</v>
      </c>
      <c r="E22" s="175" t="e">
        <f>+'IZRACUN PROVIZIJE NOV'!E22-#REF!</f>
        <v>#REF!</v>
      </c>
      <c r="F22" s="175" t="e">
        <f>+'IZRACUN PROVIZIJE NOV'!F22-#REF!</f>
        <v>#REF!</v>
      </c>
      <c r="G22" s="175" t="e">
        <f>+'IZRACUN PROVIZIJE NOV'!G22-#REF!</f>
        <v>#REF!</v>
      </c>
      <c r="H22" s="175" t="e">
        <f>+'IZRACUN PROVIZIJE NOV'!H22-#REF!</f>
        <v>#REF!</v>
      </c>
      <c r="I22" s="175" t="e">
        <f>+'IZRACUN PROVIZIJE NOV'!I22-#REF!</f>
        <v>#REF!</v>
      </c>
      <c r="J22" s="175" t="e">
        <f>+'IZRACUN PROVIZIJE NOV'!J22-#REF!</f>
        <v>#REF!</v>
      </c>
      <c r="K22" s="176" t="e">
        <f>+'IZRACUN PROVIZIJE NOV'!K22-#REF!</f>
        <v>#REF!</v>
      </c>
      <c r="L22" s="110"/>
      <c r="M22" s="28"/>
      <c r="N22" s="28"/>
      <c r="O22" s="28"/>
      <c r="P22" s="28"/>
      <c r="Q22" s="28"/>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row>
    <row r="23" spans="2:44" s="102" customFormat="1" ht="15" customHeight="1" x14ac:dyDescent="0.15">
      <c r="B23" s="202">
        <v>23</v>
      </c>
      <c r="E23" s="232"/>
      <c r="F23" s="232"/>
      <c r="G23" s="232"/>
      <c r="H23" s="232"/>
      <c r="I23" s="232"/>
      <c r="J23" s="232"/>
      <c r="M23" s="28"/>
      <c r="N23" s="28"/>
      <c r="O23" s="28"/>
      <c r="P23" s="28"/>
      <c r="Q23" s="28"/>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row>
    <row r="24" spans="2:44" s="102" customFormat="1" ht="15" customHeight="1" x14ac:dyDescent="0.15">
      <c r="B24" s="124">
        <v>24</v>
      </c>
      <c r="C24" s="20" t="s">
        <v>34</v>
      </c>
      <c r="D24" s="122" t="e">
        <f>+'IZRACUN PROVIZIJE NOV'!D24-#REF!</f>
        <v>#REF!</v>
      </c>
      <c r="E24" s="42" t="e">
        <f>+'IZRACUN PROVIZIJE NOV'!E24-#REF!</f>
        <v>#REF!</v>
      </c>
      <c r="F24" s="12" t="e">
        <f>+'IZRACUN PROVIZIJE NOV'!F24-#REF!</f>
        <v>#REF!</v>
      </c>
      <c r="G24" s="42" t="e">
        <f>+'IZRACUN PROVIZIJE NOV'!G24-#REF!</f>
        <v>#REF!</v>
      </c>
      <c r="H24" s="12" t="e">
        <f>+'IZRACUN PROVIZIJE NOV'!H24-#REF!</f>
        <v>#REF!</v>
      </c>
      <c r="I24" s="42" t="e">
        <f>+'IZRACUN PROVIZIJE NOV'!I24-#REF!</f>
        <v>#REF!</v>
      </c>
      <c r="J24" s="42" t="e">
        <f>+'IZRACUN PROVIZIJE NOV'!J24-#REF!</f>
        <v>#REF!</v>
      </c>
      <c r="K24" s="42" t="e">
        <f>+'IZRACUN PROVIZIJE NOV'!K24-#REF!</f>
        <v>#REF!</v>
      </c>
      <c r="M24" s="28"/>
      <c r="N24" s="28"/>
      <c r="O24" s="28"/>
      <c r="P24" s="28"/>
      <c r="Q24" s="28"/>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row>
    <row r="25" spans="2:44" s="102" customFormat="1" ht="15" customHeight="1" x14ac:dyDescent="0.15">
      <c r="B25" s="234">
        <v>25</v>
      </c>
      <c r="C25" s="237" t="s">
        <v>85</v>
      </c>
      <c r="D25" s="235" t="e">
        <f>+'IZRACUN PROVIZIJE NOV'!D25-#REF!</f>
        <v>#REF!</v>
      </c>
      <c r="E25" s="236" t="e">
        <f>+'IZRACUN PROVIZIJE NOV'!E25-#REF!</f>
        <v>#REF!</v>
      </c>
      <c r="F25" s="236" t="e">
        <f>+'IZRACUN PROVIZIJE NOV'!F25-#REF!</f>
        <v>#REF!</v>
      </c>
      <c r="G25" s="236" t="e">
        <f>+'IZRACUN PROVIZIJE NOV'!G25-#REF!</f>
        <v>#REF!</v>
      </c>
      <c r="H25" s="236" t="e">
        <f>+'IZRACUN PROVIZIJE NOV'!H25-#REF!</f>
        <v>#REF!</v>
      </c>
      <c r="I25" s="236" t="e">
        <f>+'IZRACUN PROVIZIJE NOV'!I25-#REF!</f>
        <v>#REF!</v>
      </c>
      <c r="J25" s="236" t="e">
        <f>+'IZRACUN PROVIZIJE NOV'!J25-#REF!</f>
        <v>#REF!</v>
      </c>
      <c r="K25" s="236" t="e">
        <f>+'IZRACUN PROVIZIJE NOV'!K25-#REF!</f>
        <v>#REF!</v>
      </c>
      <c r="M25" s="28"/>
      <c r="N25" s="28"/>
      <c r="O25" s="28"/>
      <c r="P25" s="28"/>
      <c r="Q25" s="28"/>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row>
    <row r="26" spans="2:44" s="102" customFormat="1" ht="15" customHeight="1" x14ac:dyDescent="0.15">
      <c r="B26" s="199">
        <v>26</v>
      </c>
      <c r="C26" s="169" t="s">
        <v>3</v>
      </c>
      <c r="D26" s="173" t="e">
        <f>+'IZRACUN PROVIZIJE NOV'!D26-#REF!</f>
        <v>#REF!</v>
      </c>
      <c r="E26" s="173" t="e">
        <f>+'IZRACUN PROVIZIJE NOV'!E26-#REF!</f>
        <v>#REF!</v>
      </c>
      <c r="F26" s="173" t="e">
        <f>+'IZRACUN PROVIZIJE NOV'!F26-#REF!</f>
        <v>#REF!</v>
      </c>
      <c r="G26" s="173" t="e">
        <f>+'IZRACUN PROVIZIJE NOV'!G26-#REF!</f>
        <v>#REF!</v>
      </c>
      <c r="H26" s="173" t="e">
        <f>+'IZRACUN PROVIZIJE NOV'!H26-#REF!</f>
        <v>#REF!</v>
      </c>
      <c r="I26" s="173" t="e">
        <f>+'IZRACUN PROVIZIJE NOV'!I26-#REF!</f>
        <v>#REF!</v>
      </c>
      <c r="J26" s="173" t="e">
        <f>+'IZRACUN PROVIZIJE NOV'!J26-#REF!</f>
        <v>#REF!</v>
      </c>
      <c r="K26" s="174" t="e">
        <f>+'IZRACUN PROVIZIJE NOV'!K26-#REF!</f>
        <v>#REF!</v>
      </c>
      <c r="M26" s="28"/>
      <c r="N26" s="28"/>
      <c r="O26" s="28"/>
      <c r="P26" s="28"/>
      <c r="Q26" s="28"/>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row>
    <row r="27" spans="2:44" s="102" customFormat="1" ht="15" customHeight="1" x14ac:dyDescent="0.15">
      <c r="B27" s="199">
        <v>27</v>
      </c>
      <c r="C27" s="169" t="s">
        <v>4</v>
      </c>
      <c r="D27" s="173" t="e">
        <f>+'IZRACUN PROVIZIJE NOV'!D27-#REF!</f>
        <v>#REF!</v>
      </c>
      <c r="E27" s="173" t="e">
        <f>+'IZRACUN PROVIZIJE NOV'!E27-#REF!</f>
        <v>#REF!</v>
      </c>
      <c r="F27" s="173" t="e">
        <f>+'IZRACUN PROVIZIJE NOV'!F27-#REF!</f>
        <v>#REF!</v>
      </c>
      <c r="G27" s="173" t="e">
        <f>+'IZRACUN PROVIZIJE NOV'!G27-#REF!</f>
        <v>#REF!</v>
      </c>
      <c r="H27" s="173" t="e">
        <f>+'IZRACUN PROVIZIJE NOV'!H27-#REF!</f>
        <v>#REF!</v>
      </c>
      <c r="I27" s="173" t="e">
        <f>+'IZRACUN PROVIZIJE NOV'!I27-#REF!</f>
        <v>#REF!</v>
      </c>
      <c r="J27" s="173" t="e">
        <f>+'IZRACUN PROVIZIJE NOV'!J27-#REF!</f>
        <v>#REF!</v>
      </c>
      <c r="K27" s="174" t="e">
        <f>+'IZRACUN PROVIZIJE NOV'!K27-#REF!</f>
        <v>#REF!</v>
      </c>
      <c r="M27" s="28"/>
      <c r="N27" s="28"/>
      <c r="O27" s="28"/>
      <c r="P27" s="28"/>
      <c r="Q27" s="28"/>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row>
    <row r="28" spans="2:44" s="102" customFormat="1" ht="15" customHeight="1" x14ac:dyDescent="0.15">
      <c r="B28" s="200">
        <v>28</v>
      </c>
      <c r="C28" s="181" t="s">
        <v>66</v>
      </c>
      <c r="D28" s="182" t="e">
        <f>+'IZRACUN PROVIZIJE NOV'!D28-#REF!</f>
        <v>#REF!</v>
      </c>
      <c r="E28" s="182" t="e">
        <f>+'IZRACUN PROVIZIJE NOV'!E28-#REF!</f>
        <v>#REF!</v>
      </c>
      <c r="F28" s="182" t="e">
        <f>+'IZRACUN PROVIZIJE NOV'!F28-#REF!</f>
        <v>#REF!</v>
      </c>
      <c r="G28" s="182" t="e">
        <f>+'IZRACUN PROVIZIJE NOV'!G28-#REF!</f>
        <v>#REF!</v>
      </c>
      <c r="H28" s="182" t="e">
        <f>+'IZRACUN PROVIZIJE NOV'!H28-#REF!</f>
        <v>#REF!</v>
      </c>
      <c r="I28" s="182" t="e">
        <f>+'IZRACUN PROVIZIJE NOV'!I28-#REF!</f>
        <v>#REF!</v>
      </c>
      <c r="J28" s="182" t="e">
        <f>+'IZRACUN PROVIZIJE NOV'!J28-#REF!</f>
        <v>#REF!</v>
      </c>
      <c r="K28" s="183" t="e">
        <f>+'IZRACUN PROVIZIJE NOV'!K28-#REF!</f>
        <v>#REF!</v>
      </c>
      <c r="M28" s="28"/>
      <c r="N28" s="28"/>
      <c r="O28" s="28"/>
      <c r="P28" s="28"/>
      <c r="Q28" s="28"/>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row>
    <row r="29" spans="2:44" s="102" customFormat="1" ht="15" customHeight="1" x14ac:dyDescent="0.15">
      <c r="B29" s="199">
        <v>29</v>
      </c>
      <c r="C29" s="169" t="s">
        <v>5</v>
      </c>
      <c r="D29" s="173" t="e">
        <f>+'IZRACUN PROVIZIJE NOV'!D29-#REF!</f>
        <v>#REF!</v>
      </c>
      <c r="E29" s="173" t="e">
        <f>+'IZRACUN PROVIZIJE NOV'!E29-#REF!</f>
        <v>#REF!</v>
      </c>
      <c r="F29" s="173" t="e">
        <f>+'IZRACUN PROVIZIJE NOV'!F29-#REF!</f>
        <v>#REF!</v>
      </c>
      <c r="G29" s="173" t="e">
        <f>+'IZRACUN PROVIZIJE NOV'!G29-#REF!</f>
        <v>#REF!</v>
      </c>
      <c r="H29" s="173" t="e">
        <f>+'IZRACUN PROVIZIJE NOV'!H29-#REF!</f>
        <v>#REF!</v>
      </c>
      <c r="I29" s="173" t="e">
        <f>+'IZRACUN PROVIZIJE NOV'!I29-#REF!</f>
        <v>#REF!</v>
      </c>
      <c r="J29" s="173" t="e">
        <f>+'IZRACUN PROVIZIJE NOV'!J29-#REF!</f>
        <v>#REF!</v>
      </c>
      <c r="K29" s="174" t="e">
        <f>+'IZRACUN PROVIZIJE NOV'!K29-#REF!</f>
        <v>#REF!</v>
      </c>
      <c r="M29" s="28"/>
      <c r="N29" s="28"/>
      <c r="O29" s="28"/>
      <c r="P29" s="28"/>
      <c r="Q29" s="28"/>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row>
    <row r="30" spans="2:44" s="102" customFormat="1" ht="15" customHeight="1" x14ac:dyDescent="0.15">
      <c r="B30" s="201">
        <v>30</v>
      </c>
      <c r="C30" s="123" t="s">
        <v>67</v>
      </c>
      <c r="D30" s="175" t="e">
        <f>+'IZRACUN PROVIZIJE NOV'!D30-#REF!</f>
        <v>#REF!</v>
      </c>
      <c r="E30" s="175" t="e">
        <f>+'IZRACUN PROVIZIJE NOV'!E30-#REF!</f>
        <v>#REF!</v>
      </c>
      <c r="F30" s="175" t="e">
        <f>+'IZRACUN PROVIZIJE NOV'!F30-#REF!</f>
        <v>#REF!</v>
      </c>
      <c r="G30" s="175" t="e">
        <f>+'IZRACUN PROVIZIJE NOV'!G30-#REF!</f>
        <v>#REF!</v>
      </c>
      <c r="H30" s="175" t="e">
        <f>+'IZRACUN PROVIZIJE NOV'!H30-#REF!</f>
        <v>#REF!</v>
      </c>
      <c r="I30" s="175" t="e">
        <f>+'IZRACUN PROVIZIJE NOV'!I30-#REF!</f>
        <v>#REF!</v>
      </c>
      <c r="J30" s="175" t="e">
        <f>+'IZRACUN PROVIZIJE NOV'!J30-#REF!</f>
        <v>#REF!</v>
      </c>
      <c r="K30" s="176" t="e">
        <f>+'IZRACUN PROVIZIJE NOV'!K30-#REF!</f>
        <v>#REF!</v>
      </c>
      <c r="M30" s="28"/>
      <c r="N30" s="28"/>
      <c r="O30" s="28"/>
      <c r="P30" s="28"/>
      <c r="Q30" s="28"/>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row>
    <row r="31" spans="2:44" s="102" customFormat="1" ht="15" customHeight="1" x14ac:dyDescent="0.15">
      <c r="B31" s="202">
        <v>31</v>
      </c>
      <c r="M31" s="28"/>
      <c r="N31" s="28"/>
      <c r="O31" s="28"/>
      <c r="P31" s="28"/>
      <c r="Q31" s="28"/>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row>
    <row r="32" spans="2:44" s="102" customFormat="1" ht="15" customHeight="1" x14ac:dyDescent="0.15">
      <c r="B32" s="99">
        <v>32</v>
      </c>
      <c r="C32" s="1"/>
      <c r="D32" s="1"/>
      <c r="E32" s="1"/>
      <c r="F32" s="1"/>
      <c r="G32" s="1"/>
      <c r="H32" s="1"/>
      <c r="I32" s="1"/>
      <c r="J32" s="1"/>
      <c r="K32" s="1"/>
      <c r="M32" s="28"/>
      <c r="N32" s="28"/>
      <c r="O32" s="28"/>
      <c r="P32" s="28"/>
      <c r="Q32" s="28"/>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row>
    <row r="33" spans="2:44" s="102" customFormat="1" ht="21.6" customHeight="1" x14ac:dyDescent="0.15">
      <c r="B33" s="225" t="s">
        <v>53</v>
      </c>
      <c r="C33" s="137"/>
      <c r="D33" s="103" t="s">
        <v>46</v>
      </c>
      <c r="E33" s="103" t="s">
        <v>47</v>
      </c>
      <c r="F33" s="103" t="s">
        <v>48</v>
      </c>
      <c r="G33" s="103" t="s">
        <v>49</v>
      </c>
      <c r="H33" s="103" t="s">
        <v>50</v>
      </c>
      <c r="I33" s="103" t="s">
        <v>51</v>
      </c>
      <c r="J33" s="103" t="s">
        <v>52</v>
      </c>
      <c r="K33" s="103" t="s">
        <v>77</v>
      </c>
      <c r="M33" s="28"/>
      <c r="N33" s="28"/>
      <c r="O33" s="28"/>
      <c r="P33" s="28"/>
      <c r="Q33" s="28"/>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row>
    <row r="34" spans="2:44" s="102" customFormat="1" ht="15" customHeight="1" x14ac:dyDescent="0.15">
      <c r="B34" s="224">
        <v>34</v>
      </c>
      <c r="C34" s="137" t="s">
        <v>12</v>
      </c>
      <c r="D34" s="30">
        <v>2017</v>
      </c>
      <c r="E34" s="27">
        <v>2018</v>
      </c>
      <c r="F34" s="30">
        <v>2019</v>
      </c>
      <c r="G34" s="27">
        <v>2020</v>
      </c>
      <c r="H34" s="30">
        <v>2021</v>
      </c>
      <c r="I34" s="27">
        <v>2022</v>
      </c>
      <c r="J34" s="30">
        <v>2023</v>
      </c>
      <c r="K34" s="26" t="s">
        <v>0</v>
      </c>
      <c r="M34" s="28"/>
      <c r="N34" s="28"/>
      <c r="O34" s="28"/>
      <c r="P34" s="28"/>
      <c r="Q34" s="28"/>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row>
    <row r="35" spans="2:44" s="115" customFormat="1" ht="15" customHeight="1" x14ac:dyDescent="0.15">
      <c r="B35" s="126">
        <v>35</v>
      </c>
      <c r="C35" s="17" t="s">
        <v>6</v>
      </c>
      <c r="D35" s="31">
        <v>2.5000000000000001E-2</v>
      </c>
      <c r="E35" s="23">
        <v>2.5000000000000001E-2</v>
      </c>
      <c r="F35" s="25">
        <v>0.01</v>
      </c>
      <c r="G35" s="24">
        <v>0.01</v>
      </c>
      <c r="H35" s="25">
        <v>0.01</v>
      </c>
      <c r="I35" s="24">
        <v>0.01</v>
      </c>
      <c r="J35" s="25">
        <v>0.01</v>
      </c>
      <c r="K35" s="119"/>
      <c r="L35" s="102"/>
      <c r="M35" s="28"/>
      <c r="N35" s="28"/>
      <c r="O35" s="28"/>
      <c r="P35" s="28"/>
      <c r="Q35" s="28"/>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row>
    <row r="36" spans="2:44" s="115" customFormat="1" ht="15" customHeight="1" x14ac:dyDescent="0.15">
      <c r="B36" s="129">
        <v>36</v>
      </c>
      <c r="C36" s="34" t="s">
        <v>8</v>
      </c>
      <c r="D36" s="93">
        <v>5.0000000000000001E-3</v>
      </c>
      <c r="E36" s="93">
        <v>5.0000000000000001E-3</v>
      </c>
      <c r="F36" s="93">
        <v>5.0000000000000001E-3</v>
      </c>
      <c r="G36" s="93">
        <v>5.0000000000000001E-3</v>
      </c>
      <c r="H36" s="93">
        <v>5.0000000000000001E-3</v>
      </c>
      <c r="I36" s="93">
        <v>5.0000000000000001E-3</v>
      </c>
      <c r="J36" s="94">
        <v>5.0000000000000001E-3</v>
      </c>
      <c r="K36" s="120"/>
      <c r="L36" s="102"/>
      <c r="M36" s="28"/>
      <c r="N36" s="28"/>
      <c r="O36" s="28"/>
      <c r="P36" s="28"/>
      <c r="Q36" s="28"/>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row>
    <row r="37" spans="2:44" s="115" customFormat="1" ht="15" customHeight="1" x14ac:dyDescent="0.15">
      <c r="B37" s="125">
        <v>37</v>
      </c>
      <c r="C37" s="32"/>
      <c r="D37" s="9"/>
      <c r="E37" s="11"/>
      <c r="F37" s="136"/>
      <c r="G37" s="136"/>
      <c r="H37" s="136"/>
      <c r="I37" s="11"/>
      <c r="J37" s="11"/>
      <c r="K37" s="79"/>
      <c r="L37" s="102"/>
      <c r="M37" s="28"/>
      <c r="N37" s="28"/>
      <c r="O37" s="28"/>
      <c r="P37" s="28"/>
      <c r="Q37" s="28"/>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row>
    <row r="38" spans="2:44" s="102" customFormat="1" ht="22.15" customHeight="1" thickBot="1" x14ac:dyDescent="0.2">
      <c r="B38" s="144">
        <v>38</v>
      </c>
      <c r="C38" s="76" t="s">
        <v>7</v>
      </c>
      <c r="D38" s="77">
        <v>2017</v>
      </c>
      <c r="E38" s="78">
        <v>2018</v>
      </c>
      <c r="F38" s="77">
        <v>2019</v>
      </c>
      <c r="G38" s="78">
        <v>2020</v>
      </c>
      <c r="H38" s="77">
        <v>2021</v>
      </c>
      <c r="I38" s="78">
        <v>2022</v>
      </c>
      <c r="J38" s="77">
        <v>2023</v>
      </c>
      <c r="K38" s="77" t="s">
        <v>0</v>
      </c>
      <c r="M38" s="28"/>
      <c r="N38" s="28"/>
      <c r="O38" s="28"/>
      <c r="P38" s="28"/>
      <c r="Q38" s="28"/>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row>
    <row r="39" spans="2:44" s="102" customFormat="1" ht="17.45" customHeight="1" thickTop="1" x14ac:dyDescent="0.15">
      <c r="B39" s="126">
        <v>39</v>
      </c>
      <c r="C39" s="17" t="s">
        <v>64</v>
      </c>
      <c r="D39" s="70" t="e">
        <f>+'IZRACUN PROVIZIJE NOV'!D39-#REF!</f>
        <v>#REF!</v>
      </c>
      <c r="E39" s="8" t="e">
        <f>+'IZRACUN PROVIZIJE NOV'!E39-#REF!</f>
        <v>#REF!</v>
      </c>
      <c r="F39" s="8" t="e">
        <f>+'IZRACUN PROVIZIJE NOV'!F39-#REF!</f>
        <v>#REF!</v>
      </c>
      <c r="G39" s="8" t="e">
        <f>+'IZRACUN PROVIZIJE NOV'!G39-#REF!</f>
        <v>#REF!</v>
      </c>
      <c r="H39" s="8" t="e">
        <f>+'IZRACUN PROVIZIJE NOV'!H39-#REF!</f>
        <v>#REF!</v>
      </c>
      <c r="I39" s="8" t="e">
        <f>+'IZRACUN PROVIZIJE NOV'!I39-#REF!</f>
        <v>#REF!</v>
      </c>
      <c r="J39" s="8" t="e">
        <f>+'IZRACUN PROVIZIJE NOV'!J39-#REF!</f>
        <v>#REF!</v>
      </c>
      <c r="K39" s="43" t="e">
        <f>+'IZRACUN PROVIZIJE NOV'!K39-#REF!</f>
        <v>#REF!</v>
      </c>
      <c r="M39" s="28"/>
      <c r="N39" s="28"/>
      <c r="O39" s="28"/>
      <c r="P39" s="28"/>
      <c r="Q39" s="28"/>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row>
    <row r="40" spans="2:44" s="102" customFormat="1" ht="17.45" customHeight="1" x14ac:dyDescent="0.15">
      <c r="B40" s="127">
        <v>40</v>
      </c>
      <c r="C40" s="72" t="s">
        <v>2</v>
      </c>
      <c r="D40" s="73" t="e">
        <f>+'IZRACUN PROVIZIJE NOV'!D40-#REF!</f>
        <v>#REF!</v>
      </c>
      <c r="E40" s="41" t="e">
        <f>+'IZRACUN PROVIZIJE NOV'!E40-#REF!</f>
        <v>#REF!</v>
      </c>
      <c r="F40" s="15" t="e">
        <f>+'IZRACUN PROVIZIJE NOV'!F40-#REF!</f>
        <v>#REF!</v>
      </c>
      <c r="G40" s="7" t="e">
        <f>+'IZRACUN PROVIZIJE NOV'!G40-#REF!</f>
        <v>#REF!</v>
      </c>
      <c r="H40" s="15" t="e">
        <f>+'IZRACUN PROVIZIJE NOV'!H40-#REF!</f>
        <v>#REF!</v>
      </c>
      <c r="I40" s="7" t="e">
        <f>+'IZRACUN PROVIZIJE NOV'!I40-#REF!</f>
        <v>#REF!</v>
      </c>
      <c r="J40" s="15" t="e">
        <f>+'IZRACUN PROVIZIJE NOV'!J40-#REF!</f>
        <v>#REF!</v>
      </c>
      <c r="K40" s="15" t="e">
        <f>+'IZRACUN PROVIZIJE NOV'!K40-#REF!</f>
        <v>#REF!</v>
      </c>
      <c r="M40" s="28"/>
      <c r="N40" s="28"/>
      <c r="O40" s="28"/>
      <c r="P40" s="28"/>
      <c r="Q40" s="28"/>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row>
    <row r="41" spans="2:44" s="102" customFormat="1" ht="17.45" customHeight="1" x14ac:dyDescent="0.15">
      <c r="B41" s="126">
        <v>41</v>
      </c>
      <c r="C41" s="17" t="s">
        <v>68</v>
      </c>
      <c r="D41" s="33" t="e">
        <f>+'IZRACUN PROVIZIJE NOV'!D41-#REF!</f>
        <v>#REF!</v>
      </c>
      <c r="E41" s="14" t="e">
        <f>+'IZRACUN PROVIZIJE NOV'!E41-#REF!</f>
        <v>#REF!</v>
      </c>
      <c r="F41" s="14" t="e">
        <f>+'IZRACUN PROVIZIJE NOV'!F41-#REF!</f>
        <v>#REF!</v>
      </c>
      <c r="G41" s="14" t="e">
        <f>+'IZRACUN PROVIZIJE NOV'!G41-#REF!</f>
        <v>#REF!</v>
      </c>
      <c r="H41" s="14" t="e">
        <f>+'IZRACUN PROVIZIJE NOV'!H41-#REF!</f>
        <v>#REF!</v>
      </c>
      <c r="I41" s="14" t="e">
        <f>+'IZRACUN PROVIZIJE NOV'!I41-#REF!</f>
        <v>#REF!</v>
      </c>
      <c r="J41" s="14" t="e">
        <f>+'IZRACUN PROVIZIJE NOV'!J41-#REF!</f>
        <v>#REF!</v>
      </c>
      <c r="K41" s="13" t="e">
        <f>+'IZRACUN PROVIZIJE NOV'!K41-#REF!</f>
        <v>#REF!</v>
      </c>
      <c r="M41" s="28"/>
      <c r="N41" s="28"/>
      <c r="O41" s="28"/>
      <c r="P41" s="28"/>
      <c r="Q41" s="28"/>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row>
    <row r="42" spans="2:44" s="88" customFormat="1" ht="16.149999999999999" customHeight="1" x14ac:dyDescent="0.15">
      <c r="B42" s="128">
        <v>42</v>
      </c>
      <c r="C42" s="38" t="s">
        <v>1</v>
      </c>
      <c r="D42" s="33" t="e">
        <f>+'IZRACUN PROVIZIJE NOV'!D42-#REF!</f>
        <v>#REF!</v>
      </c>
      <c r="E42" s="15" t="e">
        <f>+'IZRACUN PROVIZIJE NOV'!E42-#REF!</f>
        <v>#REF!</v>
      </c>
      <c r="F42" s="15" t="e">
        <f>+'IZRACUN PROVIZIJE NOV'!F42-#REF!</f>
        <v>#REF!</v>
      </c>
      <c r="G42" s="7" t="e">
        <f>+'IZRACUN PROVIZIJE NOV'!G42-#REF!</f>
        <v>#REF!</v>
      </c>
      <c r="H42" s="15" t="e">
        <f>+'IZRACUN PROVIZIJE NOV'!H42-#REF!</f>
        <v>#REF!</v>
      </c>
      <c r="I42" s="7" t="e">
        <f>+'IZRACUN PROVIZIJE NOV'!I42-#REF!</f>
        <v>#REF!</v>
      </c>
      <c r="J42" s="15" t="e">
        <f>+'IZRACUN PROVIZIJE NOV'!J42-#REF!</f>
        <v>#REF!</v>
      </c>
      <c r="K42" s="13" t="e">
        <f>+'IZRACUN PROVIZIJE NOV'!K42-#REF!</f>
        <v>#REF!</v>
      </c>
      <c r="M42" s="28"/>
      <c r="N42" s="28"/>
      <c r="O42" s="28"/>
      <c r="P42" s="28"/>
      <c r="Q42" s="28"/>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row>
    <row r="43" spans="2:44" s="2" customFormat="1" ht="16.149999999999999" customHeight="1" x14ac:dyDescent="0.15">
      <c r="B43" s="129">
        <v>43</v>
      </c>
      <c r="C43" s="34" t="s">
        <v>65</v>
      </c>
      <c r="D43" s="39" t="e">
        <f>+'IZRACUN PROVIZIJE NOV'!D43-#REF!</f>
        <v>#REF!</v>
      </c>
      <c r="E43" s="14" t="e">
        <f>+'IZRACUN PROVIZIJE NOV'!E43-#REF!</f>
        <v>#REF!</v>
      </c>
      <c r="F43" s="14" t="e">
        <f>+'IZRACUN PROVIZIJE NOV'!F43-#REF!</f>
        <v>#REF!</v>
      </c>
      <c r="G43" s="6" t="e">
        <f>+'IZRACUN PROVIZIJE NOV'!G43-#REF!</f>
        <v>#REF!</v>
      </c>
      <c r="H43" s="14" t="e">
        <f>+'IZRACUN PROVIZIJE NOV'!H43-#REF!</f>
        <v>#REF!</v>
      </c>
      <c r="I43" s="6" t="e">
        <f>+'IZRACUN PROVIZIJE NOV'!I43-#REF!</f>
        <v>#REF!</v>
      </c>
      <c r="J43" s="14" t="e">
        <f>+'IZRACUN PROVIZIJE NOV'!J43-#REF!</f>
        <v>#REF!</v>
      </c>
      <c r="K43" s="14" t="e">
        <f>+'IZRACUN PROVIZIJE NOV'!K43-#REF!</f>
        <v>#REF!</v>
      </c>
      <c r="L43" s="1"/>
      <c r="M43" s="28"/>
      <c r="N43" s="28"/>
      <c r="O43" s="28"/>
      <c r="P43" s="28"/>
      <c r="Q43" s="28"/>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row>
    <row r="44" spans="2:44" s="2" customFormat="1" ht="16.149999999999999" customHeight="1" x14ac:dyDescent="0.15">
      <c r="B44" s="130">
        <v>44</v>
      </c>
      <c r="C44" s="18" t="s">
        <v>1</v>
      </c>
      <c r="D44" s="74" t="e">
        <f>+'IZRACUN PROVIZIJE NOV'!D44-#REF!</f>
        <v>#REF!</v>
      </c>
      <c r="E44" s="15" t="e">
        <f>+'IZRACUN PROVIZIJE NOV'!E44-#REF!</f>
        <v>#REF!</v>
      </c>
      <c r="F44" s="15" t="e">
        <f>+'IZRACUN PROVIZIJE NOV'!F44-#REF!</f>
        <v>#REF!</v>
      </c>
      <c r="G44" s="7" t="e">
        <f>+'IZRACUN PROVIZIJE NOV'!G44-#REF!</f>
        <v>#REF!</v>
      </c>
      <c r="H44" s="15" t="e">
        <f>+'IZRACUN PROVIZIJE NOV'!H44-#REF!</f>
        <v>#REF!</v>
      </c>
      <c r="I44" s="7" t="e">
        <f>+'IZRACUN PROVIZIJE NOV'!I44-#REF!</f>
        <v>#REF!</v>
      </c>
      <c r="J44" s="15" t="e">
        <f>+'IZRACUN PROVIZIJE NOV'!J44-#REF!</f>
        <v>#REF!</v>
      </c>
      <c r="K44" s="15" t="e">
        <f>+'IZRACUN PROVIZIJE NOV'!K44-#REF!</f>
        <v>#REF!</v>
      </c>
      <c r="L44" s="1"/>
      <c r="M44" s="28"/>
      <c r="N44" s="28"/>
      <c r="O44" s="28"/>
      <c r="P44" s="28"/>
      <c r="Q44" s="28"/>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row>
    <row r="45" spans="2:44" s="2" customFormat="1" ht="16.149999999999999" customHeight="1" x14ac:dyDescent="0.15">
      <c r="B45" s="126">
        <v>45</v>
      </c>
      <c r="C45" s="17" t="s">
        <v>59</v>
      </c>
      <c r="D45" s="33" t="e">
        <f>+'IZRACUN PROVIZIJE NOV'!D45-#REF!</f>
        <v>#REF!</v>
      </c>
      <c r="E45" s="14" t="e">
        <f>+'IZRACUN PROVIZIJE NOV'!E45-#REF!</f>
        <v>#REF!</v>
      </c>
      <c r="F45" s="6" t="e">
        <f>+'IZRACUN PROVIZIJE NOV'!F45-#REF!</f>
        <v>#REF!</v>
      </c>
      <c r="G45" s="14" t="e">
        <f>+'IZRACUN PROVIZIJE NOV'!G45-#REF!</f>
        <v>#REF!</v>
      </c>
      <c r="H45" s="6" t="e">
        <f>+'IZRACUN PROVIZIJE NOV'!H45-#REF!</f>
        <v>#REF!</v>
      </c>
      <c r="I45" s="14">
        <v>1</v>
      </c>
      <c r="J45" s="6" t="e">
        <f>+'IZRACUN PROVIZIJE NOV'!J45-#REF!</f>
        <v>#REF!</v>
      </c>
      <c r="K45" s="13" t="e">
        <f>+'IZRACUN PROVIZIJE NOV'!K45-#REF!</f>
        <v>#REF!</v>
      </c>
      <c r="L45" s="4"/>
      <c r="M45" s="28"/>
      <c r="N45" s="28"/>
      <c r="O45" s="28"/>
      <c r="P45" s="28"/>
      <c r="Q45" s="28"/>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row>
    <row r="46" spans="2:44" s="2" customFormat="1" ht="16.149999999999999" customHeight="1" x14ac:dyDescent="0.15">
      <c r="B46" s="130">
        <v>46</v>
      </c>
      <c r="C46" s="18" t="s">
        <v>1</v>
      </c>
      <c r="D46" s="74" t="e">
        <f>+'IZRACUN PROVIZIJE NOV'!D46-#REF!</f>
        <v>#REF!</v>
      </c>
      <c r="E46" s="15" t="e">
        <f>+'IZRACUN PROVIZIJE NOV'!E46-#REF!</f>
        <v>#REF!</v>
      </c>
      <c r="F46" s="7" t="e">
        <f>+'IZRACUN PROVIZIJE NOV'!F46-#REF!</f>
        <v>#REF!</v>
      </c>
      <c r="G46" s="15" t="e">
        <f>+'IZRACUN PROVIZIJE NOV'!G46-#REF!</f>
        <v>#REF!</v>
      </c>
      <c r="H46" s="7" t="e">
        <f>+'IZRACUN PROVIZIJE NOV'!H46-#REF!</f>
        <v>#REF!</v>
      </c>
      <c r="I46" s="15" t="e">
        <f>+'IZRACUN PROVIZIJE NOV'!I46-#REF!</f>
        <v>#REF!</v>
      </c>
      <c r="J46" s="179" t="e">
        <f>+'IZRACUN PROVIZIJE NOV'!J46-#REF!</f>
        <v>#REF!</v>
      </c>
      <c r="K46" s="15" t="e">
        <f>+'IZRACUN PROVIZIJE NOV'!K46-#REF!</f>
        <v>#REF!</v>
      </c>
      <c r="L46" s="47"/>
      <c r="M46" s="28"/>
      <c r="N46" s="28"/>
      <c r="O46" s="28"/>
      <c r="P46" s="28"/>
      <c r="Q46" s="28"/>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row>
    <row r="47" spans="2:44" s="2" customFormat="1" ht="16.149999999999999" customHeight="1" x14ac:dyDescent="0.15">
      <c r="B47" s="180">
        <v>47</v>
      </c>
      <c r="C47" s="177" t="s">
        <v>69</v>
      </c>
      <c r="D47" s="163" t="e">
        <f>+'IZRACUN PROVIZIJE NOV'!D47-#REF!</f>
        <v>#REF!</v>
      </c>
      <c r="E47" s="178" t="e">
        <f>+'IZRACUN PROVIZIJE NOV'!E47-#REF!</f>
        <v>#REF!</v>
      </c>
      <c r="F47" s="178" t="e">
        <f>+'IZRACUN PROVIZIJE NOV'!F47-#REF!</f>
        <v>#REF!</v>
      </c>
      <c r="G47" s="178" t="e">
        <f>+'IZRACUN PROVIZIJE NOV'!G47-#REF!</f>
        <v>#REF!</v>
      </c>
      <c r="H47" s="178" t="e">
        <f>+'IZRACUN PROVIZIJE NOV'!H47-#REF!</f>
        <v>#REF!</v>
      </c>
      <c r="I47" s="178" t="e">
        <f>+'IZRACUN PROVIZIJE NOV'!I47-#REF!</f>
        <v>#REF!</v>
      </c>
      <c r="J47" s="178" t="e">
        <f>+'IZRACUN PROVIZIJE NOV'!J47-#REF!</f>
        <v>#REF!</v>
      </c>
      <c r="K47" s="178" t="e">
        <f>+'IZRACUN PROVIZIJE NOV'!K47-#REF!</f>
        <v>#REF!</v>
      </c>
      <c r="L47" s="47"/>
      <c r="M47" s="28"/>
      <c r="N47" s="28"/>
      <c r="O47" s="28"/>
      <c r="P47" s="28"/>
      <c r="Q47" s="28"/>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row>
    <row r="48" spans="2:44" s="2" customFormat="1" ht="16.899999999999999" customHeight="1" x14ac:dyDescent="0.15">
      <c r="B48" s="154">
        <v>48</v>
      </c>
      <c r="C48" s="155" t="s">
        <v>57</v>
      </c>
      <c r="D48" s="156" t="e">
        <f>+'IZRACUN PROVIZIJE NOV'!D48-#REF!</f>
        <v>#REF!</v>
      </c>
      <c r="E48" s="157" t="e">
        <f>+'IZRACUN PROVIZIJE NOV'!E48-#REF!</f>
        <v>#REF!</v>
      </c>
      <c r="F48" s="157" t="e">
        <f>+'IZRACUN PROVIZIJE NOV'!F48-#REF!</f>
        <v>#REF!</v>
      </c>
      <c r="G48" s="157" t="e">
        <f>+'IZRACUN PROVIZIJE NOV'!G48-#REF!</f>
        <v>#REF!</v>
      </c>
      <c r="H48" s="157" t="e">
        <f>+'IZRACUN PROVIZIJE NOV'!H48-#REF!</f>
        <v>#REF!</v>
      </c>
      <c r="I48" s="157" t="e">
        <f>+'IZRACUN PROVIZIJE NOV'!I48-#REF!</f>
        <v>#REF!</v>
      </c>
      <c r="J48" s="157" t="e">
        <f>+'IZRACUN PROVIZIJE NOV'!J48-#REF!</f>
        <v>#REF!</v>
      </c>
      <c r="K48" s="157" t="e">
        <f>+'IZRACUN PROVIZIJE NOV'!K48-#REF!</f>
        <v>#REF!</v>
      </c>
      <c r="M48" s="28"/>
      <c r="N48" s="28"/>
      <c r="O48" s="28"/>
      <c r="P48" s="28"/>
      <c r="Q48" s="28"/>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row>
    <row r="49" spans="1:44" s="2" customFormat="1" ht="19.149999999999999" customHeight="1" x14ac:dyDescent="0.15">
      <c r="B49" s="158">
        <v>49</v>
      </c>
      <c r="C49" s="159" t="s">
        <v>1</v>
      </c>
      <c r="D49" s="160" t="e">
        <f>+'IZRACUN PROVIZIJE NOV'!D49-#REF!</f>
        <v>#REF!</v>
      </c>
      <c r="E49" s="157" t="e">
        <f>+'IZRACUN PROVIZIJE NOV'!E49-#REF!</f>
        <v>#REF!</v>
      </c>
      <c r="F49" s="161" t="e">
        <f>+'IZRACUN PROVIZIJE NOV'!F49-#REF!</f>
        <v>#REF!</v>
      </c>
      <c r="G49" s="157" t="e">
        <f>+'IZRACUN PROVIZIJE NOV'!G49-#REF!</f>
        <v>#REF!</v>
      </c>
      <c r="H49" s="161" t="e">
        <f>+'IZRACUN PROVIZIJE NOV'!H49-#REF!</f>
        <v>#REF!</v>
      </c>
      <c r="I49" s="157" t="e">
        <f>+'IZRACUN PROVIZIJE NOV'!I49-#REF!</f>
        <v>#REF!</v>
      </c>
      <c r="J49" s="157" t="e">
        <f>+'IZRACUN PROVIZIJE NOV'!J49-#REF!</f>
        <v>#REF!</v>
      </c>
      <c r="K49" s="157" t="e">
        <f>+'IZRACUN PROVIZIJE NOV'!K49-#REF!</f>
        <v>#REF!</v>
      </c>
      <c r="M49" s="28"/>
      <c r="N49" s="28"/>
      <c r="O49" s="28"/>
      <c r="P49" s="28"/>
      <c r="Q49" s="28"/>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row>
    <row r="50" spans="1:44" s="2" customFormat="1" ht="13.9" customHeight="1" x14ac:dyDescent="0.15">
      <c r="B50" s="149">
        <v>50</v>
      </c>
      <c r="C50" s="150" t="s">
        <v>79</v>
      </c>
      <c r="D50" s="151" t="e">
        <f>+'IZRACUN PROVIZIJE NOV'!D50-#REF!</f>
        <v>#REF!</v>
      </c>
      <c r="E50" s="152" t="e">
        <f>+'IZRACUN PROVIZIJE NOV'!E50-#REF!</f>
        <v>#REF!</v>
      </c>
      <c r="F50" s="153" t="e">
        <f>+'IZRACUN PROVIZIJE NOV'!F50-#REF!</f>
        <v>#REF!</v>
      </c>
      <c r="G50" s="152" t="e">
        <f>+'IZRACUN PROVIZIJE NOV'!G50-#REF!</f>
        <v>#REF!</v>
      </c>
      <c r="H50" s="153" t="e">
        <f>+'IZRACUN PROVIZIJE NOV'!H50-#REF!</f>
        <v>#REF!</v>
      </c>
      <c r="I50" s="152" t="e">
        <f>+'IZRACUN PROVIZIJE NOV'!I50-#REF!</f>
        <v>#REF!</v>
      </c>
      <c r="J50" s="153" t="e">
        <f>+'IZRACUN PROVIZIJE NOV'!J50-#REF!</f>
        <v>#REF!</v>
      </c>
      <c r="K50" s="152" t="e">
        <f>+'IZRACUN PROVIZIJE NOV'!K50-#REF!</f>
        <v>#REF!</v>
      </c>
      <c r="M50" s="28"/>
      <c r="N50" s="28"/>
      <c r="O50" s="28"/>
      <c r="P50" s="28"/>
      <c r="Q50" s="28"/>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row>
    <row r="51" spans="1:44" s="2" customFormat="1" ht="13.9" customHeight="1" x14ac:dyDescent="0.15">
      <c r="B51" s="125">
        <v>51</v>
      </c>
      <c r="C51" s="32"/>
      <c r="D51" s="9" t="e">
        <f>+'IZRACUN PROVIZIJE NOV'!D51-#REF!</f>
        <v>#REF!</v>
      </c>
      <c r="E51" s="9" t="e">
        <f>+'IZRACUN PROVIZIJE NOV'!E51-#REF!</f>
        <v>#REF!</v>
      </c>
      <c r="F51" s="9" t="e">
        <f>+'IZRACUN PROVIZIJE NOV'!F51-#REF!</f>
        <v>#REF!</v>
      </c>
      <c r="G51" s="9" t="e">
        <f>+'IZRACUN PROVIZIJE NOV'!G51-#REF!</f>
        <v>#REF!</v>
      </c>
      <c r="H51" s="9" t="e">
        <f>+'IZRACUN PROVIZIJE NOV'!H51-#REF!</f>
        <v>#REF!</v>
      </c>
      <c r="I51" s="9" t="e">
        <f>+'IZRACUN PROVIZIJE NOV'!I51-#REF!</f>
        <v>#REF!</v>
      </c>
      <c r="J51" s="9" t="e">
        <f>+'IZRACUN PROVIZIJE NOV'!J51-#REF!</f>
        <v>#REF!</v>
      </c>
      <c r="K51" s="10" t="e">
        <f>+'IZRACUN PROVIZIJE NOV'!K51-#REF!</f>
        <v>#REF!</v>
      </c>
      <c r="M51" s="28"/>
      <c r="N51" s="28"/>
      <c r="O51" s="28"/>
      <c r="P51" s="28"/>
      <c r="Q51" s="28"/>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row>
    <row r="52" spans="1:44" s="2" customFormat="1" ht="15" customHeight="1" x14ac:dyDescent="0.15">
      <c r="B52" s="162">
        <v>52</v>
      </c>
      <c r="C52" s="163" t="s">
        <v>70</v>
      </c>
      <c r="D52" s="164" t="e">
        <f>+'IZRACUN PROVIZIJE NOV'!D52-#REF!</f>
        <v>#REF!</v>
      </c>
      <c r="E52" s="164" t="e">
        <f>+'IZRACUN PROVIZIJE NOV'!E52-#REF!</f>
        <v>#REF!</v>
      </c>
      <c r="F52" s="164" t="e">
        <f>+'IZRACUN PROVIZIJE NOV'!F52-#REF!</f>
        <v>#REF!</v>
      </c>
      <c r="G52" s="164" t="e">
        <f>+'IZRACUN PROVIZIJE NOV'!G52-#REF!</f>
        <v>#REF!</v>
      </c>
      <c r="H52" s="164" t="e">
        <f>+'IZRACUN PROVIZIJE NOV'!H52-#REF!</f>
        <v>#REF!</v>
      </c>
      <c r="I52" s="164" t="e">
        <f>+'IZRACUN PROVIZIJE NOV'!I52-#REF!</f>
        <v>#REF!</v>
      </c>
      <c r="J52" s="164" t="e">
        <f>+'IZRACUN PROVIZIJE NOV'!J52-#REF!</f>
        <v>#REF!</v>
      </c>
      <c r="K52" s="165" t="e">
        <f>+'IZRACUN PROVIZIJE NOV'!K52-#REF!</f>
        <v>#REF!</v>
      </c>
      <c r="M52" s="28"/>
      <c r="N52" s="28"/>
      <c r="O52" s="28"/>
      <c r="P52" s="28"/>
      <c r="Q52" s="28"/>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row>
    <row r="53" spans="1:44" s="2" customFormat="1" ht="13.9" customHeight="1" x14ac:dyDescent="0.15">
      <c r="B53" s="67">
        <v>53</v>
      </c>
      <c r="M53" s="28"/>
      <c r="N53" s="28"/>
      <c r="O53" s="28"/>
      <c r="P53" s="28"/>
      <c r="Q53" s="28"/>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row>
    <row r="54" spans="1:44" s="2" customFormat="1" ht="13.9" customHeight="1" x14ac:dyDescent="0.15">
      <c r="B54" s="145">
        <v>54</v>
      </c>
      <c r="C54" s="37"/>
      <c r="D54" s="37"/>
      <c r="E54" s="37"/>
      <c r="F54" s="37"/>
      <c r="G54" s="37"/>
      <c r="H54" s="37"/>
      <c r="I54" s="37"/>
      <c r="J54" s="37"/>
      <c r="K54" s="37"/>
      <c r="L54" s="5"/>
      <c r="M54" s="28"/>
      <c r="N54" s="28"/>
      <c r="O54" s="28"/>
      <c r="P54" s="28"/>
      <c r="Q54" s="28"/>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row>
    <row r="55" spans="1:44" s="2" customFormat="1" ht="13.9" customHeight="1" x14ac:dyDescent="0.15">
      <c r="B55" s="99">
        <v>55</v>
      </c>
      <c r="C55" s="1"/>
      <c r="D55" s="1"/>
      <c r="E55" s="1"/>
      <c r="F55" s="1"/>
      <c r="G55" s="1"/>
      <c r="H55" s="1"/>
      <c r="I55" s="1"/>
      <c r="J55" s="1"/>
      <c r="K55" s="1"/>
      <c r="L55" s="5"/>
      <c r="M55" s="28"/>
      <c r="N55" s="28"/>
      <c r="O55" s="28"/>
      <c r="P55" s="28"/>
      <c r="Q55" s="28"/>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row>
    <row r="56" spans="1:44" s="2" customFormat="1" ht="13.9" customHeight="1" x14ac:dyDescent="0.15">
      <c r="B56" s="103">
        <v>56</v>
      </c>
      <c r="C56" s="272" t="s">
        <v>34</v>
      </c>
      <c r="D56" s="273"/>
      <c r="E56" s="42" t="e">
        <f>+'IZRACUN PROVIZIJE NOV'!E56-#REF!</f>
        <v>#REF!</v>
      </c>
      <c r="F56" s="42" t="e">
        <f>+'IZRACUN PROVIZIJE NOV'!F56-#REF!</f>
        <v>#REF!</v>
      </c>
      <c r="G56" s="42" t="e">
        <f>+'IZRACUN PROVIZIJE NOV'!G56-#REF!</f>
        <v>#REF!</v>
      </c>
      <c r="H56" s="42" t="e">
        <f>+'IZRACUN PROVIZIJE NOV'!H56-#REF!</f>
        <v>#REF!</v>
      </c>
      <c r="I56" s="42" t="e">
        <f>+'IZRACUN PROVIZIJE NOV'!I56-#REF!</f>
        <v>#REF!</v>
      </c>
      <c r="J56" s="42" t="e">
        <f>+'IZRACUN PROVIZIJE NOV'!J56-#REF!</f>
        <v>#REF!</v>
      </c>
      <c r="K56" s="42" t="e">
        <f>+'IZRACUN PROVIZIJE NOV'!K56-#REF!</f>
        <v>#REF!</v>
      </c>
      <c r="L56" s="21"/>
      <c r="M56" s="28"/>
      <c r="N56" s="28"/>
      <c r="O56" s="28"/>
      <c r="P56" s="28"/>
      <c r="Q56" s="28"/>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row>
    <row r="57" spans="1:44" s="2" customFormat="1" ht="13.9" customHeight="1" x14ac:dyDescent="0.15">
      <c r="B57" s="99">
        <v>57</v>
      </c>
      <c r="C57" s="1"/>
      <c r="D57" s="1"/>
      <c r="E57" s="1"/>
      <c r="F57" s="1"/>
      <c r="G57" s="1"/>
      <c r="H57" s="1"/>
      <c r="I57" s="1"/>
      <c r="J57" s="1"/>
      <c r="K57" s="1"/>
      <c r="M57" s="28"/>
      <c r="N57" s="28"/>
      <c r="O57" s="28"/>
      <c r="P57" s="28"/>
      <c r="Q57" s="28"/>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row>
    <row r="58" spans="1:44" s="2" customFormat="1" ht="28.15" customHeight="1" x14ac:dyDescent="0.2">
      <c r="B58" s="225" t="s">
        <v>53</v>
      </c>
      <c r="C58" s="166"/>
      <c r="D58" s="101" t="s">
        <v>46</v>
      </c>
      <c r="E58" s="101" t="s">
        <v>47</v>
      </c>
      <c r="F58" s="101" t="s">
        <v>48</v>
      </c>
      <c r="G58" s="101" t="s">
        <v>49</v>
      </c>
      <c r="H58" s="101" t="s">
        <v>50</v>
      </c>
      <c r="I58" s="101" t="s">
        <v>51</v>
      </c>
      <c r="J58" s="101" t="s">
        <v>52</v>
      </c>
      <c r="K58" s="101" t="s">
        <v>77</v>
      </c>
      <c r="L58" s="47"/>
      <c r="M58" s="28"/>
      <c r="N58" s="28"/>
      <c r="O58" s="28"/>
      <c r="P58" s="28"/>
      <c r="Q58" s="28"/>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row>
    <row r="59" spans="1:44" s="2" customFormat="1" ht="21" customHeight="1" x14ac:dyDescent="0.2">
      <c r="B59" s="131">
        <v>59</v>
      </c>
      <c r="C59" s="166" t="s">
        <v>58</v>
      </c>
      <c r="D59" s="29">
        <v>2017</v>
      </c>
      <c r="E59" s="30">
        <v>2018</v>
      </c>
      <c r="F59" s="30">
        <v>2019</v>
      </c>
      <c r="G59" s="27">
        <v>2020</v>
      </c>
      <c r="H59" s="30">
        <v>2021</v>
      </c>
      <c r="I59" s="27">
        <v>2022</v>
      </c>
      <c r="J59" s="30">
        <v>2023</v>
      </c>
      <c r="K59" s="26"/>
      <c r="L59" s="5"/>
      <c r="M59" s="28"/>
      <c r="N59" s="28"/>
      <c r="O59" s="28"/>
      <c r="P59" s="28"/>
      <c r="Q59" s="28"/>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row>
    <row r="60" spans="1:44" s="2" customFormat="1" ht="24.6" customHeight="1" x14ac:dyDescent="0.15">
      <c r="B60" s="132">
        <v>60</v>
      </c>
      <c r="C60" s="95" t="s">
        <v>9</v>
      </c>
      <c r="D60" s="80">
        <v>2.5000000000000001E-2</v>
      </c>
      <c r="E60" s="40">
        <v>2.5000000000000001E-2</v>
      </c>
      <c r="F60" s="40">
        <v>2.5000000000000001E-2</v>
      </c>
      <c r="G60" s="40">
        <v>2.5000000000000001E-2</v>
      </c>
      <c r="H60" s="40">
        <v>2.5000000000000001E-2</v>
      </c>
      <c r="I60" s="40">
        <v>2.5000000000000001E-2</v>
      </c>
      <c r="J60" s="40">
        <v>2.5000000000000001E-2</v>
      </c>
      <c r="K60" s="25"/>
      <c r="L60" s="5"/>
      <c r="M60" s="28"/>
      <c r="N60" s="28"/>
      <c r="O60" s="28"/>
      <c r="P60" s="28"/>
      <c r="Q60" s="28"/>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row>
    <row r="61" spans="1:44" s="2" customFormat="1" ht="26.45" customHeight="1" x14ac:dyDescent="0.15">
      <c r="B61" s="132">
        <v>61</v>
      </c>
      <c r="C61" s="95" t="s">
        <v>10</v>
      </c>
      <c r="D61" s="81">
        <v>0.01</v>
      </c>
      <c r="E61" s="16">
        <v>0.01</v>
      </c>
      <c r="F61" s="16">
        <v>0.01</v>
      </c>
      <c r="G61" s="16">
        <v>0.01</v>
      </c>
      <c r="H61" s="16">
        <v>0.01</v>
      </c>
      <c r="I61" s="16">
        <v>0.01</v>
      </c>
      <c r="J61" s="16">
        <v>0.01</v>
      </c>
      <c r="K61" s="16"/>
      <c r="L61" s="5"/>
      <c r="M61" s="28"/>
      <c r="N61" s="28"/>
      <c r="O61" s="28"/>
      <c r="P61" s="28"/>
      <c r="Q61" s="28"/>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row>
    <row r="62" spans="1:44" s="2" customFormat="1" ht="26.45" customHeight="1" x14ac:dyDescent="0.15">
      <c r="B62" s="132">
        <v>62</v>
      </c>
      <c r="C62" s="95" t="s">
        <v>11</v>
      </c>
      <c r="D62" s="81">
        <v>1.4999999999999999E-2</v>
      </c>
      <c r="E62" s="16">
        <v>1.4999999999999999E-2</v>
      </c>
      <c r="F62" s="16">
        <v>1.4999999999999999E-2</v>
      </c>
      <c r="G62" s="16">
        <v>1.4999999999999999E-2</v>
      </c>
      <c r="H62" s="16">
        <v>1.4999999999999999E-2</v>
      </c>
      <c r="I62" s="16">
        <v>1.4999999999999999E-2</v>
      </c>
      <c r="J62" s="16">
        <v>1.4999999999999999E-2</v>
      </c>
      <c r="K62" s="22"/>
      <c r="L62" s="5"/>
      <c r="M62" s="28"/>
      <c r="N62" s="28"/>
      <c r="O62" s="28"/>
      <c r="P62" s="28"/>
      <c r="Q62" s="28"/>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row>
    <row r="63" spans="1:44" s="2" customFormat="1" ht="19.899999999999999" customHeight="1" x14ac:dyDescent="0.15">
      <c r="B63" s="197">
        <v>63</v>
      </c>
      <c r="C63" s="198" t="s">
        <v>7</v>
      </c>
      <c r="D63" s="61">
        <v>2017</v>
      </c>
      <c r="E63" s="68">
        <v>2018</v>
      </c>
      <c r="F63" s="68">
        <v>2019</v>
      </c>
      <c r="G63" s="46">
        <v>2020</v>
      </c>
      <c r="H63" s="68">
        <v>2021</v>
      </c>
      <c r="I63" s="46">
        <v>2022</v>
      </c>
      <c r="J63" s="68">
        <v>2023</v>
      </c>
      <c r="K63" s="68" t="s">
        <v>0</v>
      </c>
      <c r="L63" s="5"/>
      <c r="M63" s="28"/>
      <c r="N63" s="28"/>
      <c r="O63" s="28"/>
      <c r="P63" s="28"/>
      <c r="Q63" s="28"/>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row>
    <row r="64" spans="1:44" ht="13.9" customHeight="1" x14ac:dyDescent="0.15">
      <c r="A64" s="2"/>
      <c r="B64" s="126">
        <v>64</v>
      </c>
      <c r="C64" s="17" t="s">
        <v>64</v>
      </c>
      <c r="D64" s="82" t="e">
        <f>+'IZRACUN PROVIZIJE NOV'!D64-#REF!</f>
        <v>#REF!</v>
      </c>
      <c r="E64" s="71" t="e">
        <f>+'IZRACUN PROVIZIJE NOV'!E64-#REF!</f>
        <v>#REF!</v>
      </c>
      <c r="F64" s="71" t="e">
        <f>+'IZRACUN PROVIZIJE NOV'!F64-#REF!</f>
        <v>#REF!</v>
      </c>
      <c r="G64" s="71" t="e">
        <f>+'IZRACUN PROVIZIJE NOV'!G64-#REF!</f>
        <v>#REF!</v>
      </c>
      <c r="H64" s="71" t="e">
        <f>+'IZRACUN PROVIZIJE NOV'!H64-#REF!</f>
        <v>#REF!</v>
      </c>
      <c r="I64" s="71" t="e">
        <f>+'IZRACUN PROVIZIJE NOV'!I64-#REF!</f>
        <v>#REF!</v>
      </c>
      <c r="J64" s="71" t="e">
        <f>+'IZRACUN PROVIZIJE NOV'!J64-#REF!</f>
        <v>#REF!</v>
      </c>
      <c r="K64" s="43" t="e">
        <f>+'IZRACUN PROVIZIJE NOV'!K64-#REF!</f>
        <v>#REF!</v>
      </c>
      <c r="L64" s="2"/>
      <c r="M64" s="28"/>
      <c r="N64" s="28"/>
      <c r="O64" s="28"/>
      <c r="P64" s="28"/>
      <c r="Q64" s="28"/>
    </row>
    <row r="65" spans="1:44" s="37" customFormat="1" ht="13.9" customHeight="1" x14ac:dyDescent="0.15">
      <c r="A65" s="2"/>
      <c r="B65" s="127">
        <v>65</v>
      </c>
      <c r="C65" s="72" t="s">
        <v>13</v>
      </c>
      <c r="D65" s="41" t="e">
        <f>+'IZRACUN PROVIZIJE NOV'!D65-#REF!</f>
        <v>#REF!</v>
      </c>
      <c r="E65" s="15" t="e">
        <f>+'IZRACUN PROVIZIJE NOV'!E65-#REF!</f>
        <v>#REF!</v>
      </c>
      <c r="F65" s="15" t="e">
        <f>+'IZRACUN PROVIZIJE NOV'!F65-#REF!</f>
        <v>#REF!</v>
      </c>
      <c r="G65" s="7" t="e">
        <f>+'IZRACUN PROVIZIJE NOV'!G65-#REF!</f>
        <v>#REF!</v>
      </c>
      <c r="H65" s="15" t="e">
        <f>+'IZRACUN PROVIZIJE NOV'!H65-#REF!</f>
        <v>#REF!</v>
      </c>
      <c r="I65" s="7" t="e">
        <f>+'IZRACUN PROVIZIJE NOV'!I65-#REF!</f>
        <v>#REF!</v>
      </c>
      <c r="J65" s="15" t="e">
        <f>+'IZRACUN PROVIZIJE NOV'!J65-#REF!</f>
        <v>#REF!</v>
      </c>
      <c r="K65" s="15" t="e">
        <f>+'IZRACUN PROVIZIJE NOV'!K65-#REF!</f>
        <v>#REF!</v>
      </c>
      <c r="L65" s="2"/>
      <c r="M65" s="28"/>
      <c r="N65" s="28"/>
      <c r="O65" s="28"/>
      <c r="P65" s="28"/>
      <c r="Q65" s="28"/>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row>
    <row r="66" spans="1:44" ht="13.9" customHeight="1" x14ac:dyDescent="0.15">
      <c r="A66" s="2"/>
      <c r="B66" s="126">
        <v>66</v>
      </c>
      <c r="C66" s="17" t="s">
        <v>68</v>
      </c>
      <c r="D66" s="83" t="e">
        <f>+'IZRACUN PROVIZIJE NOV'!D66-#REF!</f>
        <v>#REF!</v>
      </c>
      <c r="E66" s="13" t="e">
        <f>+'IZRACUN PROVIZIJE NOV'!E66-#REF!</f>
        <v>#REF!</v>
      </c>
      <c r="F66" s="13" t="e">
        <f>+'IZRACUN PROVIZIJE NOV'!F66-#REF!</f>
        <v>#REF!</v>
      </c>
      <c r="G66" s="13" t="e">
        <f>+'IZRACUN PROVIZIJE NOV'!G66-#REF!</f>
        <v>#REF!</v>
      </c>
      <c r="H66" s="13" t="e">
        <f>+'IZRACUN PROVIZIJE NOV'!H66-#REF!</f>
        <v>#REF!</v>
      </c>
      <c r="I66" s="13" t="e">
        <f>+'IZRACUN PROVIZIJE NOV'!I66-#REF!</f>
        <v>#REF!</v>
      </c>
      <c r="J66" s="13" t="e">
        <f>+'IZRACUN PROVIZIJE NOV'!J66-#REF!</f>
        <v>#REF!</v>
      </c>
      <c r="K66" s="13" t="e">
        <f>+'IZRACUN PROVIZIJE NOV'!K66-#REF!</f>
        <v>#REF!</v>
      </c>
      <c r="L66" s="2"/>
      <c r="M66" s="28"/>
      <c r="N66" s="28"/>
      <c r="O66" s="28"/>
      <c r="P66" s="28"/>
      <c r="Q66" s="28"/>
    </row>
    <row r="67" spans="1:44" ht="15.6" customHeight="1" x14ac:dyDescent="0.15">
      <c r="B67" s="128">
        <v>67</v>
      </c>
      <c r="C67" s="38" t="s">
        <v>14</v>
      </c>
      <c r="D67" s="83" t="e">
        <f>+'IZRACUN PROVIZIJE NOV'!D67-#REF!</f>
        <v>#REF!</v>
      </c>
      <c r="E67" s="13" t="e">
        <f>+'IZRACUN PROVIZIJE NOV'!E67-#REF!</f>
        <v>#REF!</v>
      </c>
      <c r="F67" s="13" t="e">
        <f>+'IZRACUN PROVIZIJE NOV'!F67-#REF!</f>
        <v>#REF!</v>
      </c>
      <c r="G67" s="6" t="e">
        <f>+'IZRACUN PROVIZIJE NOV'!G67-#REF!</f>
        <v>#REF!</v>
      </c>
      <c r="H67" s="13" t="e">
        <f>+'IZRACUN PROVIZIJE NOV'!H67-#REF!</f>
        <v>#REF!</v>
      </c>
      <c r="I67" s="6" t="e">
        <f>+'IZRACUN PROVIZIJE NOV'!I67-#REF!</f>
        <v>#REF!</v>
      </c>
      <c r="J67" s="13" t="e">
        <f>+'IZRACUN PROVIZIJE NOV'!J67-#REF!</f>
        <v>#REF!</v>
      </c>
      <c r="K67" s="13" t="e">
        <f>+'IZRACUN PROVIZIJE NOV'!K67-#REF!</f>
        <v>#REF!</v>
      </c>
      <c r="L67" s="2"/>
      <c r="M67" s="28"/>
      <c r="N67" s="28"/>
      <c r="O67" s="28"/>
      <c r="P67" s="28"/>
      <c r="Q67" s="28"/>
    </row>
    <row r="68" spans="1:44" ht="15.6" customHeight="1" x14ac:dyDescent="0.15">
      <c r="B68" s="129">
        <v>68</v>
      </c>
      <c r="C68" s="34" t="s">
        <v>65</v>
      </c>
      <c r="D68" s="84" t="e">
        <f>+'IZRACUN PROVIZIJE NOV'!D68-#REF!</f>
        <v>#REF!</v>
      </c>
      <c r="E68" s="14" t="e">
        <f>+'IZRACUN PROVIZIJE NOV'!E68-#REF!</f>
        <v>#REF!</v>
      </c>
      <c r="F68" s="14" t="e">
        <f>+'IZRACUN PROVIZIJE NOV'!F68-#REF!</f>
        <v>#REF!</v>
      </c>
      <c r="G68" s="14" t="e">
        <f>+'IZRACUN PROVIZIJE NOV'!G68-#REF!</f>
        <v>#REF!</v>
      </c>
      <c r="H68" s="14" t="e">
        <f>+'IZRACUN PROVIZIJE NOV'!H68-#REF!</f>
        <v>#REF!</v>
      </c>
      <c r="I68" s="14" t="e">
        <f>+'IZRACUN PROVIZIJE NOV'!I68-#REF!</f>
        <v>#REF!</v>
      </c>
      <c r="J68" s="14" t="e">
        <f>+'IZRACUN PROVIZIJE NOV'!J68-#REF!</f>
        <v>#REF!</v>
      </c>
      <c r="K68" s="14" t="e">
        <f>+'IZRACUN PROVIZIJE NOV'!K68-#REF!</f>
        <v>#REF!</v>
      </c>
      <c r="L68" s="2"/>
      <c r="M68" s="28"/>
      <c r="N68" s="28"/>
      <c r="O68" s="28"/>
      <c r="P68" s="28"/>
      <c r="Q68" s="28"/>
    </row>
    <row r="69" spans="1:44" ht="15.6" customHeight="1" x14ac:dyDescent="0.15">
      <c r="B69" s="130">
        <v>69</v>
      </c>
      <c r="C69" s="18" t="s">
        <v>15</v>
      </c>
      <c r="D69" s="41" t="e">
        <f>+'IZRACUN PROVIZIJE NOV'!D69-#REF!</f>
        <v>#REF!</v>
      </c>
      <c r="E69" s="15" t="e">
        <f>+'IZRACUN PROVIZIJE NOV'!E69-#REF!</f>
        <v>#REF!</v>
      </c>
      <c r="F69" s="15" t="e">
        <f>+'IZRACUN PROVIZIJE NOV'!F69-#REF!</f>
        <v>#REF!</v>
      </c>
      <c r="G69" s="7" t="e">
        <f>+'IZRACUN PROVIZIJE NOV'!G69-#REF!</f>
        <v>#REF!</v>
      </c>
      <c r="H69" s="15" t="e">
        <f>+'IZRACUN PROVIZIJE NOV'!H69-#REF!</f>
        <v>#REF!</v>
      </c>
      <c r="I69" s="7" t="e">
        <f>+'IZRACUN PROVIZIJE NOV'!I69-#REF!</f>
        <v>#REF!</v>
      </c>
      <c r="J69" s="15" t="e">
        <f>+'IZRACUN PROVIZIJE NOV'!J69-#REF!</f>
        <v>#REF!</v>
      </c>
      <c r="K69" s="15" t="e">
        <f>+'IZRACUN PROVIZIJE NOV'!K69-#REF!</f>
        <v>#REF!</v>
      </c>
      <c r="L69" s="4"/>
      <c r="M69" s="28"/>
      <c r="N69" s="28"/>
      <c r="O69" s="28"/>
      <c r="P69" s="28"/>
      <c r="Q69" s="28"/>
    </row>
    <row r="70" spans="1:44" ht="15.6" customHeight="1" x14ac:dyDescent="0.15">
      <c r="B70" s="126">
        <v>70</v>
      </c>
      <c r="C70" s="17" t="s">
        <v>59</v>
      </c>
      <c r="D70" s="83" t="e">
        <f>+'IZRACUN PROVIZIJE NOV'!D70-#REF!</f>
        <v>#REF!</v>
      </c>
      <c r="E70" s="13" t="e">
        <f>+'IZRACUN PROVIZIJE NOV'!E70-#REF!</f>
        <v>#REF!</v>
      </c>
      <c r="F70" s="13" t="e">
        <f>+'IZRACUN PROVIZIJE NOV'!F70-#REF!</f>
        <v>#REF!</v>
      </c>
      <c r="G70" s="13" t="e">
        <f>+'IZRACUN PROVIZIJE NOV'!G70-#REF!</f>
        <v>#REF!</v>
      </c>
      <c r="H70" s="13" t="e">
        <f>+'IZRACUN PROVIZIJE NOV'!H70-#REF!</f>
        <v>#REF!</v>
      </c>
      <c r="I70" s="13" t="e">
        <f>+'IZRACUN PROVIZIJE NOV'!I70-#REF!</f>
        <v>#REF!</v>
      </c>
      <c r="J70" s="13" t="e">
        <f>+'IZRACUN PROVIZIJE NOV'!J70-#REF!</f>
        <v>#REF!</v>
      </c>
      <c r="K70" s="13" t="e">
        <f>+'IZRACUN PROVIZIJE NOV'!K70-#REF!</f>
        <v>#REF!</v>
      </c>
      <c r="L70" s="24"/>
      <c r="M70" s="28"/>
      <c r="N70" s="28"/>
      <c r="O70" s="28"/>
      <c r="P70" s="28"/>
      <c r="Q70" s="28"/>
    </row>
    <row r="71" spans="1:44" ht="15.6" customHeight="1" x14ac:dyDescent="0.15">
      <c r="B71" s="130">
        <v>71</v>
      </c>
      <c r="C71" s="18" t="s">
        <v>16</v>
      </c>
      <c r="D71" s="41" t="e">
        <f>+'IZRACUN PROVIZIJE NOV'!D71-#REF!</f>
        <v>#REF!</v>
      </c>
      <c r="E71" s="15" t="e">
        <f>+'IZRACUN PROVIZIJE NOV'!E71-#REF!</f>
        <v>#REF!</v>
      </c>
      <c r="F71" s="15" t="e">
        <f>+'IZRACUN PROVIZIJE NOV'!F71-#REF!</f>
        <v>#REF!</v>
      </c>
      <c r="G71" s="7" t="e">
        <f>+'IZRACUN PROVIZIJE NOV'!G71-#REF!</f>
        <v>#REF!</v>
      </c>
      <c r="H71" s="15" t="e">
        <f>+'IZRACUN PROVIZIJE NOV'!H71-#REF!</f>
        <v>#REF!</v>
      </c>
      <c r="I71" s="7" t="e">
        <f>+'IZRACUN PROVIZIJE NOV'!I71-#REF!</f>
        <v>#REF!</v>
      </c>
      <c r="J71" s="15" t="e">
        <f>+'IZRACUN PROVIZIJE NOV'!J71-#REF!</f>
        <v>#REF!</v>
      </c>
      <c r="K71" s="15" t="e">
        <f>+'IZRACUN PROVIZIJE NOV'!K71-#REF!</f>
        <v>#REF!</v>
      </c>
      <c r="L71" s="48"/>
      <c r="M71" s="28"/>
      <c r="N71" s="28"/>
      <c r="O71" s="28"/>
      <c r="P71" s="28"/>
      <c r="Q71" s="28"/>
    </row>
    <row r="72" spans="1:44" ht="25.9" customHeight="1" x14ac:dyDescent="0.15">
      <c r="B72" s="193">
        <v>72</v>
      </c>
      <c r="C72" s="194" t="s">
        <v>71</v>
      </c>
      <c r="D72" s="195" t="e">
        <f>+'IZRACUN PROVIZIJE NOV'!D72-#REF!</f>
        <v>#REF!</v>
      </c>
      <c r="E72" s="196" t="e">
        <f>+'IZRACUN PROVIZIJE NOV'!E72-#REF!</f>
        <v>#REF!</v>
      </c>
      <c r="F72" s="196" t="e">
        <f>+'IZRACUN PROVIZIJE NOV'!F72-#REF!</f>
        <v>#REF!</v>
      </c>
      <c r="G72" s="196" t="e">
        <f>+'IZRACUN PROVIZIJE NOV'!G72-#REF!</f>
        <v>#REF!</v>
      </c>
      <c r="H72" s="196" t="e">
        <f>+'IZRACUN PROVIZIJE NOV'!H72-#REF!</f>
        <v>#REF!</v>
      </c>
      <c r="I72" s="196" t="e">
        <f>+'IZRACUN PROVIZIJE NOV'!I72-#REF!</f>
        <v>#REF!</v>
      </c>
      <c r="J72" s="196" t="e">
        <f>+'IZRACUN PROVIZIJE NOV'!J72-#REF!</f>
        <v>#REF!</v>
      </c>
      <c r="K72" s="196" t="e">
        <f>+'IZRACUN PROVIZIJE NOV'!K72-#REF!</f>
        <v>#REF!</v>
      </c>
      <c r="L72" s="2"/>
      <c r="M72" s="28"/>
      <c r="N72" s="28"/>
      <c r="O72" s="185"/>
      <c r="P72" s="185"/>
      <c r="Q72" s="185"/>
    </row>
    <row r="73" spans="1:44" ht="15.6" customHeight="1" x14ac:dyDescent="0.15">
      <c r="B73" s="154">
        <v>73</v>
      </c>
      <c r="C73" s="155" t="s">
        <v>57</v>
      </c>
      <c r="D73" s="161" t="e">
        <f>+'IZRACUN PROVIZIJE NOV'!D73-#REF!</f>
        <v>#REF!</v>
      </c>
      <c r="E73" s="157" t="e">
        <f>+'IZRACUN PROVIZIJE NOV'!E73-#REF!</f>
        <v>#REF!</v>
      </c>
      <c r="F73" s="157" t="e">
        <f>+'IZRACUN PROVIZIJE NOV'!F73-#REF!</f>
        <v>#REF!</v>
      </c>
      <c r="G73" s="157" t="e">
        <f>+'IZRACUN PROVIZIJE NOV'!G73-#REF!</f>
        <v>#REF!</v>
      </c>
      <c r="H73" s="157" t="e">
        <f>+'IZRACUN PROVIZIJE NOV'!H73-#REF!</f>
        <v>#REF!</v>
      </c>
      <c r="I73" s="157" t="e">
        <f>+'IZRACUN PROVIZIJE NOV'!I73-#REF!</f>
        <v>#REF!</v>
      </c>
      <c r="J73" s="157" t="e">
        <f>+'IZRACUN PROVIZIJE NOV'!J73-#REF!</f>
        <v>#REF!</v>
      </c>
      <c r="K73" s="157" t="e">
        <f>+'IZRACUN PROVIZIJE NOV'!K73-#REF!</f>
        <v>#REF!</v>
      </c>
      <c r="L73" s="2"/>
      <c r="M73" s="28"/>
      <c r="N73" s="28"/>
      <c r="O73" s="185"/>
      <c r="P73" s="185"/>
      <c r="Q73" s="185"/>
    </row>
    <row r="74" spans="1:44" ht="15.6" customHeight="1" x14ac:dyDescent="0.15">
      <c r="B74" s="158">
        <v>74</v>
      </c>
      <c r="C74" s="159" t="s">
        <v>14</v>
      </c>
      <c r="D74" s="161" t="e">
        <f>+'IZRACUN PROVIZIJE NOV'!D74-#REF!</f>
        <v>#REF!</v>
      </c>
      <c r="E74" s="157" t="e">
        <f>+'IZRACUN PROVIZIJE NOV'!E74-#REF!</f>
        <v>#REF!</v>
      </c>
      <c r="F74" s="157" t="e">
        <f>+'IZRACUN PROVIZIJE NOV'!F74-#REF!</f>
        <v>#REF!</v>
      </c>
      <c r="G74" s="157" t="e">
        <f>+'IZRACUN PROVIZIJE NOV'!G74-#REF!</f>
        <v>#REF!</v>
      </c>
      <c r="H74" s="161" t="e">
        <f>+'IZRACUN PROVIZIJE NOV'!H74-#REF!</f>
        <v>#REF!</v>
      </c>
      <c r="I74" s="157" t="e">
        <f>+'IZRACUN PROVIZIJE NOV'!I74-#REF!</f>
        <v>#REF!</v>
      </c>
      <c r="J74" s="157" t="e">
        <f>+'IZRACUN PROVIZIJE NOV'!J74-#REF!</f>
        <v>#REF!</v>
      </c>
      <c r="K74" s="157" t="e">
        <f>+'IZRACUN PROVIZIJE NOV'!K74-#REF!</f>
        <v>#REF!</v>
      </c>
      <c r="L74" s="2"/>
      <c r="M74" s="28"/>
      <c r="N74" s="28"/>
      <c r="O74" s="185"/>
      <c r="P74" s="185"/>
      <c r="Q74" s="185"/>
    </row>
    <row r="75" spans="1:44" ht="15.6" customHeight="1" x14ac:dyDescent="0.15">
      <c r="B75" s="191">
        <v>75</v>
      </c>
      <c r="C75" s="167" t="s">
        <v>78</v>
      </c>
      <c r="D75" s="153" t="e">
        <f>+'IZRACUN PROVIZIJE NOV'!D75-#REF!</f>
        <v>#REF!</v>
      </c>
      <c r="E75" s="152" t="e">
        <f>+'IZRACUN PROVIZIJE NOV'!E75-#REF!</f>
        <v>#REF!</v>
      </c>
      <c r="F75" s="152" t="e">
        <f>+'IZRACUN PROVIZIJE NOV'!F75-#REF!</f>
        <v>#REF!</v>
      </c>
      <c r="G75" s="152" t="e">
        <f>+'IZRACUN PROVIZIJE NOV'!G75-#REF!</f>
        <v>#REF!</v>
      </c>
      <c r="H75" s="153" t="e">
        <f>+'IZRACUN PROVIZIJE NOV'!H75-#REF!</f>
        <v>#REF!</v>
      </c>
      <c r="I75" s="152" t="e">
        <f>+'IZRACUN PROVIZIJE NOV'!I75-#REF!</f>
        <v>#REF!</v>
      </c>
      <c r="J75" s="192" t="e">
        <f>+'IZRACUN PROVIZIJE NOV'!J75-#REF!</f>
        <v>#REF!</v>
      </c>
      <c r="K75" s="152" t="e">
        <f>+'IZRACUN PROVIZIJE NOV'!K75-#REF!</f>
        <v>#REF!</v>
      </c>
      <c r="L75" s="2"/>
      <c r="M75" s="28"/>
      <c r="N75" s="28"/>
      <c r="O75" s="28"/>
      <c r="P75" s="185"/>
      <c r="Q75" s="185"/>
    </row>
    <row r="76" spans="1:44" ht="15.6" customHeight="1" x14ac:dyDescent="0.15">
      <c r="B76" s="203">
        <v>76</v>
      </c>
      <c r="D76" s="1" t="e">
        <f>+'IZRACUN PROVIZIJE NOV'!D76-#REF!</f>
        <v>#REF!</v>
      </c>
      <c r="E76" s="1" t="e">
        <f>+'IZRACUN PROVIZIJE NOV'!E76-#REF!</f>
        <v>#REF!</v>
      </c>
      <c r="F76" s="1" t="e">
        <f>+'IZRACUN PROVIZIJE NOV'!F76-#REF!</f>
        <v>#REF!</v>
      </c>
      <c r="G76" s="1" t="e">
        <f>+'IZRACUN PROVIZIJE NOV'!G76-#REF!</f>
        <v>#REF!</v>
      </c>
      <c r="H76" s="1" t="e">
        <f>+'IZRACUN PROVIZIJE NOV'!H76-#REF!</f>
        <v>#REF!</v>
      </c>
      <c r="I76" s="1" t="e">
        <f>+'IZRACUN PROVIZIJE NOV'!I76-#REF!</f>
        <v>#REF!</v>
      </c>
      <c r="J76" s="1" t="e">
        <f>+'IZRACUN PROVIZIJE NOV'!J76-#REF!</f>
        <v>#REF!</v>
      </c>
      <c r="K76" s="1" t="e">
        <f>+'IZRACUN PROVIZIJE NOV'!K76-#REF!</f>
        <v>#REF!</v>
      </c>
    </row>
    <row r="77" spans="1:44" ht="15.6" customHeight="1" x14ac:dyDescent="0.15">
      <c r="B77" s="193">
        <v>77</v>
      </c>
      <c r="C77" s="194" t="s">
        <v>74</v>
      </c>
      <c r="D77" s="195" t="e">
        <f>+'IZRACUN PROVIZIJE NOV'!D77-#REF!</f>
        <v>#REF!</v>
      </c>
      <c r="E77" s="196" t="e">
        <f>+'IZRACUN PROVIZIJE NOV'!E77-#REF!</f>
        <v>#REF!</v>
      </c>
      <c r="F77" s="196" t="e">
        <f>+'IZRACUN PROVIZIJE NOV'!F77-#REF!</f>
        <v>#REF!</v>
      </c>
      <c r="G77" s="196" t="e">
        <f>+'IZRACUN PROVIZIJE NOV'!G77-#REF!</f>
        <v>#REF!</v>
      </c>
      <c r="H77" s="196" t="e">
        <f>+'IZRACUN PROVIZIJE NOV'!H77-#REF!</f>
        <v>#REF!</v>
      </c>
      <c r="I77" s="196" t="e">
        <f>+'IZRACUN PROVIZIJE NOV'!I77-#REF!</f>
        <v>#REF!</v>
      </c>
      <c r="J77" s="196" t="e">
        <f>+'IZRACUN PROVIZIJE NOV'!J77-#REF!</f>
        <v>#REF!</v>
      </c>
      <c r="K77" s="196" t="e">
        <f>+'IZRACUN PROVIZIJE NOV'!K77-#REF!</f>
        <v>#REF!</v>
      </c>
      <c r="L77" s="2"/>
      <c r="M77" s="28"/>
      <c r="N77" s="28"/>
      <c r="O77" s="28"/>
      <c r="P77" s="28"/>
      <c r="Q77" s="185"/>
    </row>
    <row r="78" spans="1:44" ht="13.9" customHeight="1" x14ac:dyDescent="0.15">
      <c r="B78" s="99">
        <v>78</v>
      </c>
      <c r="L78" s="5"/>
      <c r="M78" s="186"/>
      <c r="N78" s="186"/>
      <c r="O78" s="28"/>
      <c r="P78" s="185"/>
      <c r="Q78" s="185"/>
    </row>
    <row r="79" spans="1:44" ht="13.9" customHeight="1" x14ac:dyDescent="0.15">
      <c r="B79" s="145">
        <v>79</v>
      </c>
      <c r="C79" s="37"/>
      <c r="D79" s="37"/>
      <c r="E79" s="37"/>
      <c r="F79" s="37"/>
      <c r="G79" s="37"/>
      <c r="H79" s="37"/>
      <c r="I79" s="37"/>
      <c r="J79" s="37"/>
      <c r="K79" s="37"/>
      <c r="L79" s="5"/>
      <c r="M79" s="2"/>
      <c r="N79" s="2"/>
      <c r="O79" s="2"/>
    </row>
    <row r="80" spans="1:44" ht="13.9" customHeight="1" x14ac:dyDescent="0.25">
      <c r="B80" s="99">
        <v>80</v>
      </c>
      <c r="C80" s="168" t="s">
        <v>60</v>
      </c>
      <c r="L80" s="5"/>
      <c r="M80" s="2"/>
      <c r="N80" s="2"/>
    </row>
    <row r="81" spans="1:44" ht="13.9" customHeight="1" x14ac:dyDescent="0.25">
      <c r="B81" s="99">
        <v>81</v>
      </c>
      <c r="C81" s="168"/>
      <c r="L81" s="5"/>
    </row>
    <row r="82" spans="1:44" ht="64.150000000000006" customHeight="1" x14ac:dyDescent="0.15">
      <c r="B82" s="242" t="s">
        <v>53</v>
      </c>
      <c r="C82" s="69" t="s">
        <v>40</v>
      </c>
      <c r="D82" s="61">
        <v>2017</v>
      </c>
      <c r="E82" s="61">
        <v>2018</v>
      </c>
      <c r="F82" s="68">
        <v>2019</v>
      </c>
      <c r="G82" s="46">
        <v>2020</v>
      </c>
      <c r="H82" s="68">
        <v>2021</v>
      </c>
      <c r="I82" s="68">
        <v>2022</v>
      </c>
      <c r="J82" s="62">
        <v>2023</v>
      </c>
      <c r="K82" s="63" t="s">
        <v>0</v>
      </c>
      <c r="L82" s="226"/>
    </row>
    <row r="83" spans="1:44" ht="17.45" customHeight="1" x14ac:dyDescent="0.15">
      <c r="B83" s="205">
        <v>83</v>
      </c>
      <c r="C83" s="206" t="s">
        <v>35</v>
      </c>
      <c r="D83" s="206" t="e">
        <f>+'IZRACUN PROVIZIJE NOV'!D83-#REF!</f>
        <v>#REF!</v>
      </c>
      <c r="E83" s="206" t="e">
        <f>+'IZRACUN PROVIZIJE NOV'!E83-#REF!</f>
        <v>#REF!</v>
      </c>
      <c r="F83" s="206" t="e">
        <f>+'IZRACUN PROVIZIJE NOV'!F83-#REF!</f>
        <v>#REF!</v>
      </c>
      <c r="G83" s="206" t="e">
        <f>+'IZRACUN PROVIZIJE NOV'!G83-#REF!</f>
        <v>#REF!</v>
      </c>
      <c r="H83" s="206" t="e">
        <f>+'IZRACUN PROVIZIJE NOV'!H83-#REF!</f>
        <v>#REF!</v>
      </c>
      <c r="I83" s="206" t="e">
        <f>+'IZRACUN PROVIZIJE NOV'!I83-#REF!</f>
        <v>#REF!</v>
      </c>
      <c r="J83" s="206" t="e">
        <f>+'IZRACUN PROVIZIJE NOV'!J83-#REF!</f>
        <v>#REF!</v>
      </c>
      <c r="K83" s="207" t="e">
        <f>+'IZRACUN PROVIZIJE NOV'!K83-#REF!</f>
        <v>#REF!</v>
      </c>
      <c r="L83" s="208"/>
    </row>
    <row r="84" spans="1:44" ht="17.45" customHeight="1" x14ac:dyDescent="0.15">
      <c r="B84" s="205">
        <v>84</v>
      </c>
      <c r="C84" s="206" t="s">
        <v>36</v>
      </c>
      <c r="D84" s="206" t="e">
        <f>+'IZRACUN PROVIZIJE NOV'!D84-#REF!</f>
        <v>#REF!</v>
      </c>
      <c r="E84" s="206" t="e">
        <f>+'IZRACUN PROVIZIJE NOV'!E84-#REF!</f>
        <v>#REF!</v>
      </c>
      <c r="F84" s="206" t="e">
        <f>+'IZRACUN PROVIZIJE NOV'!F84-#REF!</f>
        <v>#REF!</v>
      </c>
      <c r="G84" s="206" t="e">
        <f>+'IZRACUN PROVIZIJE NOV'!G84-#REF!</f>
        <v>#REF!</v>
      </c>
      <c r="H84" s="206" t="e">
        <f>+'IZRACUN PROVIZIJE NOV'!H84-#REF!</f>
        <v>#REF!</v>
      </c>
      <c r="I84" s="206" t="e">
        <f>+'IZRACUN PROVIZIJE NOV'!I84-#REF!</f>
        <v>#REF!</v>
      </c>
      <c r="J84" s="206" t="e">
        <f>+'IZRACUN PROVIZIJE NOV'!J84-#REF!</f>
        <v>#REF!</v>
      </c>
      <c r="K84" s="207" t="e">
        <f>+'IZRACUN PROVIZIJE NOV'!K84-#REF!</f>
        <v>#REF!</v>
      </c>
      <c r="L84" s="211"/>
    </row>
    <row r="85" spans="1:44" ht="17.45" customHeight="1" x14ac:dyDescent="0.15">
      <c r="B85" s="214">
        <v>85</v>
      </c>
      <c r="C85" s="215" t="s">
        <v>38</v>
      </c>
      <c r="D85" s="215" t="e">
        <f>+'IZRACUN PROVIZIJE NOV'!D85-#REF!</f>
        <v>#REF!</v>
      </c>
      <c r="E85" s="215" t="e">
        <f>+'IZRACUN PROVIZIJE NOV'!E85-#REF!</f>
        <v>#REF!</v>
      </c>
      <c r="F85" s="215" t="e">
        <f>+'IZRACUN PROVIZIJE NOV'!F85-#REF!</f>
        <v>#REF!</v>
      </c>
      <c r="G85" s="215" t="e">
        <f>+'IZRACUN PROVIZIJE NOV'!G85-#REF!</f>
        <v>#REF!</v>
      </c>
      <c r="H85" s="215" t="e">
        <f>+'IZRACUN PROVIZIJE NOV'!H85-#REF!</f>
        <v>#REF!</v>
      </c>
      <c r="I85" s="215" t="e">
        <f>+'IZRACUN PROVIZIJE NOV'!I85-#REF!</f>
        <v>#REF!</v>
      </c>
      <c r="J85" s="215" t="e">
        <f>+'IZRACUN PROVIZIJE NOV'!J85-#REF!</f>
        <v>#REF!</v>
      </c>
      <c r="K85" s="216" t="e">
        <f>+'IZRACUN PROVIZIJE NOV'!K85-#REF!</f>
        <v>#REF!</v>
      </c>
      <c r="L85" s="211"/>
    </row>
    <row r="86" spans="1:44" ht="17.45" customHeight="1" x14ac:dyDescent="0.15">
      <c r="B86" s="205">
        <v>86</v>
      </c>
      <c r="C86" s="206" t="s">
        <v>37</v>
      </c>
      <c r="D86" s="206" t="e">
        <f>+'IZRACUN PROVIZIJE NOV'!D86-#REF!</f>
        <v>#REF!</v>
      </c>
      <c r="E86" s="206" t="e">
        <f>+'IZRACUN PROVIZIJE NOV'!E86-#REF!</f>
        <v>#REF!</v>
      </c>
      <c r="F86" s="206" t="e">
        <f>+'IZRACUN PROVIZIJE NOV'!F86-#REF!</f>
        <v>#REF!</v>
      </c>
      <c r="G86" s="206" t="e">
        <f>+'IZRACUN PROVIZIJE NOV'!G86-#REF!</f>
        <v>#REF!</v>
      </c>
      <c r="H86" s="206" t="e">
        <f>+'IZRACUN PROVIZIJE NOV'!H86-#REF!</f>
        <v>#REF!</v>
      </c>
      <c r="I86" s="206" t="e">
        <f>+'IZRACUN PROVIZIJE NOV'!I86-#REF!</f>
        <v>#REF!</v>
      </c>
      <c r="J86" s="206" t="e">
        <f>+'IZRACUN PROVIZIJE NOV'!J86-#REF!</f>
        <v>#REF!</v>
      </c>
      <c r="K86" s="207" t="e">
        <f>+'IZRACUN PROVIZIJE NOV'!K86-#REF!</f>
        <v>#REF!</v>
      </c>
      <c r="L86" s="208"/>
    </row>
    <row r="87" spans="1:44" ht="17.45" customHeight="1" x14ac:dyDescent="0.15">
      <c r="B87" s="205">
        <v>87</v>
      </c>
      <c r="C87" s="206" t="s">
        <v>41</v>
      </c>
      <c r="D87" s="206" t="e">
        <f>+'IZRACUN PROVIZIJE NOV'!D87-#REF!</f>
        <v>#REF!</v>
      </c>
      <c r="E87" s="206" t="e">
        <f>+'IZRACUN PROVIZIJE NOV'!E87-#REF!</f>
        <v>#REF!</v>
      </c>
      <c r="F87" s="206" t="e">
        <f>+'IZRACUN PROVIZIJE NOV'!F87-#REF!</f>
        <v>#REF!</v>
      </c>
      <c r="G87" s="206" t="e">
        <f>+'IZRACUN PROVIZIJE NOV'!G87-#REF!</f>
        <v>#REF!</v>
      </c>
      <c r="H87" s="206" t="e">
        <f>+'IZRACUN PROVIZIJE NOV'!H87-#REF!</f>
        <v>#REF!</v>
      </c>
      <c r="I87" s="206" t="e">
        <f>+'IZRACUN PROVIZIJE NOV'!I87-#REF!</f>
        <v>#REF!</v>
      </c>
      <c r="J87" s="206" t="e">
        <f>+'IZRACUN PROVIZIJE NOV'!J87-#REF!</f>
        <v>#REF!</v>
      </c>
      <c r="K87" s="207" t="e">
        <f>+'IZRACUN PROVIZIJE NOV'!K87-#REF!</f>
        <v>#REF!</v>
      </c>
      <c r="L87" s="211"/>
    </row>
    <row r="88" spans="1:44" ht="17.45" customHeight="1" x14ac:dyDescent="0.15">
      <c r="B88" s="222">
        <v>88</v>
      </c>
      <c r="C88" s="223" t="s">
        <v>39</v>
      </c>
      <c r="D88" s="215" t="e">
        <f>+'IZRACUN PROVIZIJE NOV'!D88-#REF!</f>
        <v>#REF!</v>
      </c>
      <c r="E88" s="215" t="e">
        <f>+'IZRACUN PROVIZIJE NOV'!E88-#REF!</f>
        <v>#REF!</v>
      </c>
      <c r="F88" s="215" t="e">
        <f>+'IZRACUN PROVIZIJE NOV'!F88-#REF!</f>
        <v>#REF!</v>
      </c>
      <c r="G88" s="215" t="e">
        <f>+'IZRACUN PROVIZIJE NOV'!G88-#REF!</f>
        <v>#REF!</v>
      </c>
      <c r="H88" s="215" t="e">
        <f>+'IZRACUN PROVIZIJE NOV'!H88-#REF!</f>
        <v>#REF!</v>
      </c>
      <c r="I88" s="215" t="e">
        <f>+'IZRACUN PROVIZIJE NOV'!I88-#REF!</f>
        <v>#REF!</v>
      </c>
      <c r="J88" s="215" t="e">
        <f>+'IZRACUN PROVIZIJE NOV'!J88-#REF!</f>
        <v>#REF!</v>
      </c>
      <c r="K88" s="216" t="e">
        <f>+'IZRACUN PROVIZIJE NOV'!K88-#REF!</f>
        <v>#REF!</v>
      </c>
      <c r="L88" s="211"/>
    </row>
    <row r="89" spans="1:44" s="4" customFormat="1" ht="17.45" customHeight="1" x14ac:dyDescent="0.15">
      <c r="B89" s="139">
        <v>89</v>
      </c>
      <c r="C89" s="86" t="s">
        <v>73</v>
      </c>
      <c r="D89" s="244" t="e">
        <f>+'IZRACUN PROVIZIJE NOV'!D89-#REF!</f>
        <v>#REF!</v>
      </c>
      <c r="E89" s="245" t="e">
        <f>+'IZRACUN PROVIZIJE NOV'!E89-#REF!</f>
        <v>#REF!</v>
      </c>
      <c r="F89" s="244" t="e">
        <f>+'IZRACUN PROVIZIJE NOV'!F89-#REF!</f>
        <v>#REF!</v>
      </c>
      <c r="G89" s="244" t="e">
        <f>+'IZRACUN PROVIZIJE NOV'!G89-#REF!</f>
        <v>#REF!</v>
      </c>
      <c r="H89" s="244" t="e">
        <f>+'IZRACUN PROVIZIJE NOV'!H89-#REF!</f>
        <v>#REF!</v>
      </c>
      <c r="I89" s="244" t="e">
        <f>+'IZRACUN PROVIZIJE NOV'!I89-#REF!</f>
        <v>#REF!</v>
      </c>
      <c r="J89" s="244" t="e">
        <f>+'IZRACUN PROVIZIJE NOV'!J89-#REF!</f>
        <v>#REF!</v>
      </c>
      <c r="K89" s="244" t="e">
        <f>+'IZRACUN PROVIZIJE NOV'!K89-#REF!</f>
        <v>#REF!</v>
      </c>
      <c r="L89" s="246"/>
      <c r="M89" s="1"/>
      <c r="N89" s="1"/>
      <c r="O89" s="1"/>
      <c r="P89" s="1"/>
      <c r="Q89" s="1"/>
      <c r="R89" s="1"/>
      <c r="S89" s="1"/>
    </row>
    <row r="90" spans="1:44" ht="13.9" customHeight="1" x14ac:dyDescent="0.25">
      <c r="B90" s="140">
        <v>90</v>
      </c>
      <c r="C90" s="227"/>
      <c r="D90" s="228"/>
      <c r="E90" s="228"/>
      <c r="F90" s="228"/>
      <c r="G90" s="228"/>
      <c r="H90" s="228"/>
      <c r="I90" s="228"/>
      <c r="J90" s="228"/>
      <c r="K90" s="228"/>
      <c r="L90" s="5"/>
    </row>
    <row r="91" spans="1:44" ht="13.9" customHeight="1" x14ac:dyDescent="0.25">
      <c r="B91" s="140">
        <v>91</v>
      </c>
      <c r="C91" s="227"/>
      <c r="D91" s="228"/>
      <c r="E91" s="228"/>
      <c r="F91" s="228"/>
      <c r="G91" s="228"/>
      <c r="H91" s="228"/>
      <c r="I91" s="228"/>
      <c r="J91" s="228"/>
      <c r="K91" s="5"/>
      <c r="L91" s="5"/>
    </row>
    <row r="92" spans="1:44" ht="64.150000000000006" customHeight="1" x14ac:dyDescent="0.15">
      <c r="B92" s="146">
        <v>92</v>
      </c>
      <c r="C92" s="75" t="s">
        <v>80</v>
      </c>
      <c r="D92" s="61">
        <v>2017</v>
      </c>
      <c r="E92" s="61">
        <v>2018</v>
      </c>
      <c r="F92" s="68">
        <v>2019</v>
      </c>
      <c r="G92" s="46">
        <v>2020</v>
      </c>
      <c r="H92" s="68">
        <v>2021</v>
      </c>
      <c r="I92" s="46">
        <v>2022</v>
      </c>
      <c r="J92" s="68">
        <v>2023</v>
      </c>
      <c r="K92" s="63" t="s">
        <v>33</v>
      </c>
      <c r="L92" s="5"/>
    </row>
    <row r="93" spans="1:44" s="37" customFormat="1" ht="17.45" customHeight="1" x14ac:dyDescent="0.15">
      <c r="A93" s="1"/>
      <c r="B93" s="147">
        <v>93</v>
      </c>
      <c r="C93" s="45" t="s">
        <v>17</v>
      </c>
      <c r="D93" s="45" t="e">
        <f>+'IZRACUN PROVIZIJE NOV'!D93-#REF!</f>
        <v>#REF!</v>
      </c>
      <c r="E93" s="45" t="e">
        <f>+'IZRACUN PROVIZIJE NOV'!E93-#REF!</f>
        <v>#REF!</v>
      </c>
      <c r="F93" s="45" t="e">
        <f>+'IZRACUN PROVIZIJE NOV'!F93-#REF!</f>
        <v>#REF!</v>
      </c>
      <c r="G93" s="45" t="e">
        <f>+'IZRACUN PROVIZIJE NOV'!G93-#REF!</f>
        <v>#REF!</v>
      </c>
      <c r="H93" s="45" t="e">
        <f>+'IZRACUN PROVIZIJE NOV'!H93-#REF!</f>
        <v>#REF!</v>
      </c>
      <c r="I93" s="45" t="e">
        <f>+'IZRACUN PROVIZIJE NOV'!I93-#REF!</f>
        <v>#REF!</v>
      </c>
      <c r="J93" s="45" t="e">
        <f>+'IZRACUN PROVIZIJE NOV'!J93-#REF!</f>
        <v>#REF!</v>
      </c>
      <c r="K93" s="49" t="e">
        <f>+'IZRACUN PROVIZIJE NOV'!K93-#REF!</f>
        <v>#REF!</v>
      </c>
      <c r="L93" s="5"/>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row>
    <row r="94" spans="1:44" s="3" customFormat="1" ht="17.45" customHeight="1" x14ac:dyDescent="0.15">
      <c r="A94" s="1"/>
      <c r="B94" s="147">
        <v>94</v>
      </c>
      <c r="C94" s="45" t="s">
        <v>18</v>
      </c>
      <c r="D94" s="45" t="e">
        <f>+'IZRACUN PROVIZIJE NOV'!D94-#REF!</f>
        <v>#REF!</v>
      </c>
      <c r="E94" s="45" t="e">
        <f>+'IZRACUN PROVIZIJE NOV'!E94-#REF!</f>
        <v>#REF!</v>
      </c>
      <c r="F94" s="45" t="e">
        <f>+'IZRACUN PROVIZIJE NOV'!F94-#REF!</f>
        <v>#REF!</v>
      </c>
      <c r="G94" s="45" t="e">
        <f>+'IZRACUN PROVIZIJE NOV'!G94-#REF!</f>
        <v>#REF!</v>
      </c>
      <c r="H94" s="45" t="e">
        <f>+'IZRACUN PROVIZIJE NOV'!H94-#REF!</f>
        <v>#REF!</v>
      </c>
      <c r="I94" s="45" t="e">
        <f>+'IZRACUN PROVIZIJE NOV'!I94-#REF!</f>
        <v>#REF!</v>
      </c>
      <c r="J94" s="45" t="e">
        <f>+'IZRACUN PROVIZIJE NOV'!J94-#REF!</f>
        <v>#REF!</v>
      </c>
      <c r="K94" s="49" t="e">
        <f>+'IZRACUN PROVIZIJE NOV'!K94-#REF!</f>
        <v>#REF!</v>
      </c>
      <c r="L94" s="5"/>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row>
    <row r="95" spans="1:44" ht="17.45" customHeight="1" x14ac:dyDescent="0.15">
      <c r="B95" s="148">
        <v>95</v>
      </c>
      <c r="C95" s="36" t="s">
        <v>19</v>
      </c>
      <c r="D95" s="36" t="e">
        <f>+'IZRACUN PROVIZIJE NOV'!D95-#REF!</f>
        <v>#REF!</v>
      </c>
      <c r="E95" s="36" t="e">
        <f>+'IZRACUN PROVIZIJE NOV'!E95-#REF!</f>
        <v>#REF!</v>
      </c>
      <c r="F95" s="19" t="e">
        <f>+'IZRACUN PROVIZIJE NOV'!F95-#REF!</f>
        <v>#REF!</v>
      </c>
      <c r="G95" s="35" t="e">
        <f>+'IZRACUN PROVIZIJE NOV'!G95-#REF!</f>
        <v>#REF!</v>
      </c>
      <c r="H95" s="19" t="e">
        <f>+'IZRACUN PROVIZIJE NOV'!H95-#REF!</f>
        <v>#REF!</v>
      </c>
      <c r="I95" s="35" t="e">
        <f>+'IZRACUN PROVIZIJE NOV'!I95-#REF!</f>
        <v>#REF!</v>
      </c>
      <c r="J95" s="19" t="e">
        <f>+'IZRACUN PROVIZIJE NOV'!J95-#REF!</f>
        <v>#REF!</v>
      </c>
      <c r="K95" s="19" t="e">
        <f>+'IZRACUN PROVIZIJE NOV'!K95-#REF!</f>
        <v>#REF!</v>
      </c>
      <c r="L95" s="5"/>
    </row>
    <row r="96" spans="1:44" ht="17.45" customHeight="1" x14ac:dyDescent="0.15">
      <c r="B96" s="147">
        <v>96</v>
      </c>
      <c r="C96" s="45" t="s">
        <v>20</v>
      </c>
      <c r="D96" s="45" t="e">
        <f>+'IZRACUN PROVIZIJE NOV'!D96-#REF!</f>
        <v>#REF!</v>
      </c>
      <c r="E96" s="45" t="e">
        <f>+'IZRACUN PROVIZIJE NOV'!E96-#REF!</f>
        <v>#REF!</v>
      </c>
      <c r="F96" s="45" t="e">
        <f>+'IZRACUN PROVIZIJE NOV'!F96-#REF!</f>
        <v>#REF!</v>
      </c>
      <c r="G96" s="45" t="e">
        <f>+'IZRACUN PROVIZIJE NOV'!G96-#REF!</f>
        <v>#REF!</v>
      </c>
      <c r="H96" s="45" t="e">
        <f>+'IZRACUN PROVIZIJE NOV'!H96-#REF!</f>
        <v>#REF!</v>
      </c>
      <c r="I96" s="45" t="e">
        <f>+'IZRACUN PROVIZIJE NOV'!I96-#REF!</f>
        <v>#REF!</v>
      </c>
      <c r="J96" s="45" t="e">
        <f>+'IZRACUN PROVIZIJE NOV'!J96-#REF!</f>
        <v>#REF!</v>
      </c>
      <c r="K96" s="49" t="e">
        <f>+'IZRACUN PROVIZIJE NOV'!K96-#REF!</f>
        <v>#REF!</v>
      </c>
      <c r="L96" s="5"/>
    </row>
    <row r="97" spans="1:44" ht="17.45" customHeight="1" x14ac:dyDescent="0.15">
      <c r="B97" s="147">
        <v>97</v>
      </c>
      <c r="C97" s="45" t="s">
        <v>21</v>
      </c>
      <c r="D97" s="45" t="e">
        <f>+'IZRACUN PROVIZIJE NOV'!D97-#REF!</f>
        <v>#REF!</v>
      </c>
      <c r="E97" s="45" t="e">
        <f>+'IZRACUN PROVIZIJE NOV'!E97-#REF!</f>
        <v>#REF!</v>
      </c>
      <c r="F97" s="45" t="e">
        <f>+'IZRACUN PROVIZIJE NOV'!F97-#REF!</f>
        <v>#REF!</v>
      </c>
      <c r="G97" s="45" t="e">
        <f>+'IZRACUN PROVIZIJE NOV'!G97-#REF!</f>
        <v>#REF!</v>
      </c>
      <c r="H97" s="45" t="e">
        <f>+'IZRACUN PROVIZIJE NOV'!H97-#REF!</f>
        <v>#REF!</v>
      </c>
      <c r="I97" s="45" t="e">
        <f>+'IZRACUN PROVIZIJE NOV'!I97-#REF!</f>
        <v>#REF!</v>
      </c>
      <c r="J97" s="45" t="e">
        <f>+'IZRACUN PROVIZIJE NOV'!J97-#REF!</f>
        <v>#REF!</v>
      </c>
      <c r="K97" s="49" t="e">
        <f>+'IZRACUN PROVIZIJE NOV'!K97-#REF!</f>
        <v>#REF!</v>
      </c>
      <c r="L97" s="5"/>
    </row>
    <row r="98" spans="1:44" ht="17.45" customHeight="1" x14ac:dyDescent="0.15">
      <c r="B98" s="148">
        <v>98</v>
      </c>
      <c r="C98" s="36" t="s">
        <v>22</v>
      </c>
      <c r="D98" s="36" t="e">
        <f>+'IZRACUN PROVIZIJE NOV'!D98-#REF!</f>
        <v>#REF!</v>
      </c>
      <c r="E98" s="36" t="e">
        <f>+'IZRACUN PROVIZIJE NOV'!E98-#REF!</f>
        <v>#REF!</v>
      </c>
      <c r="F98" s="19" t="e">
        <f>+'IZRACUN PROVIZIJE NOV'!F98-#REF!</f>
        <v>#REF!</v>
      </c>
      <c r="G98" s="35" t="e">
        <f>+'IZRACUN PROVIZIJE NOV'!G98-#REF!</f>
        <v>#REF!</v>
      </c>
      <c r="H98" s="19" t="e">
        <f>+'IZRACUN PROVIZIJE NOV'!H98-#REF!</f>
        <v>#REF!</v>
      </c>
      <c r="I98" s="35" t="e">
        <f>+'IZRACUN PROVIZIJE NOV'!I98-#REF!</f>
        <v>#REF!</v>
      </c>
      <c r="J98" s="19" t="e">
        <f>+'IZRACUN PROVIZIJE NOV'!J98-#REF!</f>
        <v>#REF!</v>
      </c>
      <c r="K98" s="19" t="e">
        <f>+'IZRACUN PROVIZIJE NOV'!K98-#REF!</f>
        <v>#REF!</v>
      </c>
      <c r="L98" s="5"/>
    </row>
    <row r="99" spans="1:44" ht="17.45" customHeight="1" x14ac:dyDescent="0.15">
      <c r="B99" s="147">
        <v>99</v>
      </c>
      <c r="C99" s="45" t="s">
        <v>23</v>
      </c>
      <c r="D99" s="45" t="e">
        <f>+'IZRACUN PROVIZIJE NOV'!D99-#REF!</f>
        <v>#REF!</v>
      </c>
      <c r="E99" s="45" t="e">
        <f>+'IZRACUN PROVIZIJE NOV'!E99-#REF!</f>
        <v>#REF!</v>
      </c>
      <c r="F99" s="45" t="e">
        <f>+'IZRACUN PROVIZIJE NOV'!F99-#REF!</f>
        <v>#REF!</v>
      </c>
      <c r="G99" s="45" t="e">
        <f>+'IZRACUN PROVIZIJE NOV'!G99-#REF!</f>
        <v>#REF!</v>
      </c>
      <c r="H99" s="45" t="e">
        <f>+'IZRACUN PROVIZIJE NOV'!H99-#REF!</f>
        <v>#REF!</v>
      </c>
      <c r="I99" s="45" t="e">
        <f>+'IZRACUN PROVIZIJE NOV'!I99-#REF!</f>
        <v>#REF!</v>
      </c>
      <c r="J99" s="45" t="e">
        <f>+'IZRACUN PROVIZIJE NOV'!J99-#REF!</f>
        <v>#REF!</v>
      </c>
      <c r="K99" s="49" t="e">
        <f>+'IZRACUN PROVIZIJE NOV'!K99-#REF!</f>
        <v>#REF!</v>
      </c>
      <c r="L99" s="228"/>
    </row>
    <row r="100" spans="1:44" ht="17.45" customHeight="1" x14ac:dyDescent="0.15">
      <c r="B100" s="147">
        <v>100</v>
      </c>
      <c r="C100" s="45" t="s">
        <v>24</v>
      </c>
      <c r="D100" s="45" t="e">
        <f>+'IZRACUN PROVIZIJE NOV'!D100-#REF!</f>
        <v>#REF!</v>
      </c>
      <c r="E100" s="45" t="e">
        <f>+'IZRACUN PROVIZIJE NOV'!E100-#REF!</f>
        <v>#REF!</v>
      </c>
      <c r="F100" s="45" t="e">
        <f>+'IZRACUN PROVIZIJE NOV'!F100-#REF!</f>
        <v>#REF!</v>
      </c>
      <c r="G100" s="45" t="e">
        <f>+'IZRACUN PROVIZIJE NOV'!G100-#REF!</f>
        <v>#REF!</v>
      </c>
      <c r="H100" s="45" t="e">
        <f>+'IZRACUN PROVIZIJE NOV'!H100-#REF!</f>
        <v>#REF!</v>
      </c>
      <c r="I100" s="45" t="e">
        <f>+'IZRACUN PROVIZIJE NOV'!I100-#REF!</f>
        <v>#REF!</v>
      </c>
      <c r="J100" s="45" t="e">
        <f>+'IZRACUN PROVIZIJE NOV'!J100-#REF!</f>
        <v>#REF!</v>
      </c>
      <c r="K100" s="49" t="e">
        <f>+'IZRACUN PROVIZIJE NOV'!K100-#REF!</f>
        <v>#REF!</v>
      </c>
      <c r="L100" s="228"/>
    </row>
    <row r="101" spans="1:44" s="37" customFormat="1" ht="17.45" customHeight="1" x14ac:dyDescent="0.15">
      <c r="A101" s="1"/>
      <c r="B101" s="148">
        <v>101</v>
      </c>
      <c r="C101" s="36" t="s">
        <v>25</v>
      </c>
      <c r="D101" s="36" t="e">
        <f>+'IZRACUN PROVIZIJE NOV'!D101-#REF!</f>
        <v>#REF!</v>
      </c>
      <c r="E101" s="36" t="e">
        <f>+'IZRACUN PROVIZIJE NOV'!E101-#REF!</f>
        <v>#REF!</v>
      </c>
      <c r="F101" s="19" t="e">
        <f>+'IZRACUN PROVIZIJE NOV'!F101-#REF!</f>
        <v>#REF!</v>
      </c>
      <c r="G101" s="35" t="e">
        <f>+'IZRACUN PROVIZIJE NOV'!G101-#REF!</f>
        <v>#REF!</v>
      </c>
      <c r="H101" s="19" t="e">
        <f>+'IZRACUN PROVIZIJE NOV'!H101-#REF!</f>
        <v>#REF!</v>
      </c>
      <c r="I101" s="35" t="e">
        <f>+'IZRACUN PROVIZIJE NOV'!I101-#REF!</f>
        <v>#REF!</v>
      </c>
      <c r="J101" s="19" t="e">
        <f>+'IZRACUN PROVIZIJE NOV'!J101-#REF!</f>
        <v>#REF!</v>
      </c>
      <c r="K101" s="19" t="e">
        <f>+'IZRACUN PROVIZIJE NOV'!K101-#REF!</f>
        <v>#REF!</v>
      </c>
      <c r="L101" s="228"/>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row>
    <row r="102" spans="1:44" ht="17.45" customHeight="1" x14ac:dyDescent="0.15">
      <c r="B102" s="147">
        <v>102</v>
      </c>
      <c r="C102" s="45" t="s">
        <v>26</v>
      </c>
      <c r="D102" s="45" t="e">
        <f>+'IZRACUN PROVIZIJE NOV'!D102-#REF!</f>
        <v>#REF!</v>
      </c>
      <c r="E102" s="45" t="e">
        <f>+'IZRACUN PROVIZIJE NOV'!E102-#REF!</f>
        <v>#REF!</v>
      </c>
      <c r="F102" s="45" t="e">
        <f>+'IZRACUN PROVIZIJE NOV'!F102-#REF!</f>
        <v>#REF!</v>
      </c>
      <c r="G102" s="45" t="e">
        <f>+'IZRACUN PROVIZIJE NOV'!G102-#REF!</f>
        <v>#REF!</v>
      </c>
      <c r="H102" s="45" t="e">
        <f>+'IZRACUN PROVIZIJE NOV'!H102-#REF!</f>
        <v>#REF!</v>
      </c>
      <c r="I102" s="45" t="e">
        <f>+'IZRACUN PROVIZIJE NOV'!I102-#REF!</f>
        <v>#REF!</v>
      </c>
      <c r="J102" s="45" t="e">
        <f>+'IZRACUN PROVIZIJE NOV'!J102-#REF!</f>
        <v>#REF!</v>
      </c>
      <c r="K102" s="184" t="e">
        <f>+'IZRACUN PROVIZIJE NOV'!K102-#REF!</f>
        <v>#REF!</v>
      </c>
      <c r="L102" s="228"/>
    </row>
    <row r="103" spans="1:44" ht="17.45" customHeight="1" x14ac:dyDescent="0.15">
      <c r="B103" s="147">
        <v>103</v>
      </c>
      <c r="C103" s="45" t="s">
        <v>27</v>
      </c>
      <c r="D103" s="45" t="e">
        <f>+'IZRACUN PROVIZIJE NOV'!D103-#REF!</f>
        <v>#REF!</v>
      </c>
      <c r="E103" s="45" t="e">
        <f>+'IZRACUN PROVIZIJE NOV'!E103-#REF!</f>
        <v>#REF!</v>
      </c>
      <c r="F103" s="45" t="e">
        <f>+'IZRACUN PROVIZIJE NOV'!F103-#REF!</f>
        <v>#REF!</v>
      </c>
      <c r="G103" s="45" t="e">
        <f>+'IZRACUN PROVIZIJE NOV'!G103-#REF!</f>
        <v>#REF!</v>
      </c>
      <c r="H103" s="45" t="e">
        <f>+'IZRACUN PROVIZIJE NOV'!H103-#REF!</f>
        <v>#REF!</v>
      </c>
      <c r="I103" s="45" t="e">
        <f>+'IZRACUN PROVIZIJE NOV'!I103-#REF!</f>
        <v>#REF!</v>
      </c>
      <c r="J103" s="45" t="e">
        <f>+'IZRACUN PROVIZIJE NOV'!J103-#REF!</f>
        <v>#REF!</v>
      </c>
      <c r="K103" s="49" t="e">
        <f>+'IZRACUN PROVIZIJE NOV'!K103-#REF!</f>
        <v>#REF!</v>
      </c>
      <c r="L103" s="228"/>
    </row>
    <row r="104" spans="1:44" s="44" customFormat="1" ht="17.45" customHeight="1" x14ac:dyDescent="0.15">
      <c r="B104" s="148">
        <v>104</v>
      </c>
      <c r="C104" s="36" t="s">
        <v>28</v>
      </c>
      <c r="D104" s="36" t="e">
        <f>+'IZRACUN PROVIZIJE NOV'!D104-#REF!</f>
        <v>#REF!</v>
      </c>
      <c r="E104" s="36" t="e">
        <f>+'IZRACUN PROVIZIJE NOV'!E104-#REF!</f>
        <v>#REF!</v>
      </c>
      <c r="F104" s="19" t="e">
        <f>+'IZRACUN PROVIZIJE NOV'!F104-#REF!</f>
        <v>#REF!</v>
      </c>
      <c r="G104" s="35" t="e">
        <f>+'IZRACUN PROVIZIJE NOV'!G104-#REF!</f>
        <v>#REF!</v>
      </c>
      <c r="H104" s="19" t="e">
        <f>+'IZRACUN PROVIZIJE NOV'!H104-#REF!</f>
        <v>#REF!</v>
      </c>
      <c r="I104" s="35" t="e">
        <f>+'IZRACUN PROVIZIJE NOV'!I104-#REF!</f>
        <v>#REF!</v>
      </c>
      <c r="J104" s="19" t="e">
        <f>+'IZRACUN PROVIZIJE NOV'!J104-#REF!</f>
        <v>#REF!</v>
      </c>
      <c r="K104" s="19" t="e">
        <f>+'IZRACUN PROVIZIJE NOV'!K104-#REF!</f>
        <v>#REF!</v>
      </c>
      <c r="L104" s="228"/>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row>
    <row r="105" spans="1:44" s="251" customFormat="1" ht="17.45" customHeight="1" x14ac:dyDescent="0.15">
      <c r="B105" s="98">
        <v>105</v>
      </c>
      <c r="C105" s="100" t="s">
        <v>81</v>
      </c>
      <c r="D105" s="97" t="e">
        <f>+'IZRACUN PROVIZIJE NOV'!D105-#REF!</f>
        <v>#REF!</v>
      </c>
      <c r="E105" s="247" t="e">
        <f>+'IZRACUN PROVIZIJE NOV'!E105-#REF!</f>
        <v>#REF!</v>
      </c>
      <c r="F105" s="85" t="e">
        <f>+'IZRACUN PROVIZIJE NOV'!F105-#REF!</f>
        <v>#REF!</v>
      </c>
      <c r="G105" s="87" t="e">
        <f>+'IZRACUN PROVIZIJE NOV'!G105-#REF!</f>
        <v>#REF!</v>
      </c>
      <c r="H105" s="85" t="e">
        <f>+'IZRACUN PROVIZIJE NOV'!H105-#REF!</f>
        <v>#REF!</v>
      </c>
      <c r="I105" s="85" t="e">
        <f>+'IZRACUN PROVIZIJE NOV'!I105-#REF!</f>
        <v>#REF!</v>
      </c>
      <c r="J105" s="253" t="e">
        <f>+'IZRACUN PROVIZIJE NOV'!J105-#REF!</f>
        <v>#REF!</v>
      </c>
      <c r="K105" s="85" t="e">
        <f>+'IZRACUN PROVIZIJE NOV'!K105-#REF!</f>
        <v>#REF!</v>
      </c>
      <c r="L105" s="252"/>
      <c r="M105" s="1"/>
      <c r="N105" s="1"/>
      <c r="O105" s="1"/>
      <c r="P105" s="1"/>
      <c r="Q105" s="1"/>
      <c r="R105" s="1"/>
      <c r="S105" s="1"/>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row>
    <row r="106" spans="1:44" ht="17.45" customHeight="1" x14ac:dyDescent="0.2">
      <c r="B106" s="147">
        <v>106</v>
      </c>
      <c r="C106" s="230"/>
      <c r="D106" s="231"/>
      <c r="E106" s="231"/>
      <c r="F106" s="231"/>
      <c r="G106" s="231"/>
      <c r="H106" s="231"/>
      <c r="I106" s="231"/>
      <c r="J106" s="231"/>
      <c r="K106" s="231"/>
      <c r="L106" s="228"/>
    </row>
    <row r="107" spans="1:44" s="4" customFormat="1" ht="17.45" customHeight="1" x14ac:dyDescent="0.15">
      <c r="B107" s="103">
        <v>107</v>
      </c>
      <c r="C107" s="86" t="s">
        <v>43</v>
      </c>
      <c r="D107" s="247" t="e">
        <f>+'IZRACUN PROVIZIJE NOV'!D107-#REF!</f>
        <v>#REF!</v>
      </c>
      <c r="E107" s="247" t="e">
        <f>+'IZRACUN PROVIZIJE NOV'!E107-#REF!</f>
        <v>#REF!</v>
      </c>
      <c r="F107" s="247" t="e">
        <f>+'IZRACUN PROVIZIJE NOV'!F107-#REF!</f>
        <v>#REF!</v>
      </c>
      <c r="G107" s="247" t="e">
        <f>+'IZRACUN PROVIZIJE NOV'!G107-#REF!</f>
        <v>#REF!</v>
      </c>
      <c r="H107" s="247" t="e">
        <f>+'IZRACUN PROVIZIJE NOV'!H107-#REF!</f>
        <v>#REF!</v>
      </c>
      <c r="I107" s="247" t="e">
        <f>+'IZRACUN PROVIZIJE NOV'!I107-#REF!</f>
        <v>#REF!</v>
      </c>
      <c r="J107" s="247" t="e">
        <f>+'IZRACUN PROVIZIJE NOV'!J107-#REF!</f>
        <v>#REF!</v>
      </c>
      <c r="K107" s="248" t="e">
        <f>+'IZRACUN PROVIZIJE NOV'!K107-#REF!</f>
        <v>#REF!</v>
      </c>
      <c r="L107" s="1"/>
      <c r="M107" s="1"/>
      <c r="N107" s="1"/>
      <c r="O107" s="1"/>
      <c r="P107" s="1"/>
      <c r="Q107" s="1"/>
      <c r="R107" s="1"/>
      <c r="S107" s="1"/>
    </row>
    <row r="110" spans="1:44" ht="13.9" customHeight="1" x14ac:dyDescent="0.15">
      <c r="K110" s="2"/>
    </row>
    <row r="112" spans="1:44" ht="13.9" customHeight="1" x14ac:dyDescent="0.15">
      <c r="K112" s="2"/>
    </row>
    <row r="115" spans="11:11" ht="13.9" customHeight="1" x14ac:dyDescent="0.15">
      <c r="K115" s="2"/>
    </row>
  </sheetData>
  <mergeCells count="1">
    <mergeCell ref="C56:D56"/>
  </mergeCells>
  <conditionalFormatting sqref="C12:C14 L9 B15:L15 A1:B9 L11:L14 B11:B14 C32:D32 L16:L30 A11:A30 R1:XFD30 C48:C52 L32:L52 R32:XFD52 M1:Q55 C33:K36 C38:C46 A37:K37 A32:B36 A38:B52 A108:K111 R31:AR31 R53:AR53 B23:C25 A113:K1048576 A112:J112 R54:XFD105 L109:L110 S106:XFD110 L111:XFD1048576 C1:L2 A54:L55 C3:C9 L3:L6 A56:A107 M81:S106 N107:S109">
    <cfRule type="containsText" dxfId="53" priority="76" operator="containsText" text="PAZI">
      <formula>NOT(ISERROR(SEARCH("PAZI",A1)))</formula>
    </cfRule>
  </conditionalFormatting>
  <conditionalFormatting sqref="C11">
    <cfRule type="containsText" dxfId="52" priority="74" operator="containsText" text="PAZI">
      <formula>NOT(ISERROR(SEARCH("PAZI",C11)))</formula>
    </cfRule>
  </conditionalFormatting>
  <conditionalFormatting sqref="E32">
    <cfRule type="containsText" dxfId="51" priority="69" operator="containsText" text="PAZI">
      <formula>NOT(ISERROR(SEARCH("PAZI",E32)))</formula>
    </cfRule>
  </conditionalFormatting>
  <conditionalFormatting sqref="L7:L8">
    <cfRule type="containsText" dxfId="50" priority="68" operator="containsText" text="PAZI">
      <formula>NOT(ISERROR(SEARCH("PAZI",L7)))</formula>
    </cfRule>
  </conditionalFormatting>
  <conditionalFormatting sqref="F32:K32">
    <cfRule type="containsText" dxfId="49" priority="67" operator="containsText" text="PAZI">
      <formula>NOT(ISERROR(SEARCH("PAZI",F32)))</formula>
    </cfRule>
  </conditionalFormatting>
  <conditionalFormatting sqref="B16:C17">
    <cfRule type="containsText" dxfId="48" priority="66" operator="containsText" text="PAZI">
      <formula>NOT(ISERROR(SEARCH("PAZI",B16)))</formula>
    </cfRule>
  </conditionalFormatting>
  <conditionalFormatting sqref="C10">
    <cfRule type="containsText" dxfId="47" priority="63" operator="containsText" text="PAZI">
      <formula>NOT(ISERROR(SEARCH("PAZI",C10)))</formula>
    </cfRule>
  </conditionalFormatting>
  <conditionalFormatting sqref="A10:B10 L10">
    <cfRule type="containsText" dxfId="46" priority="64" operator="containsText" text="PAZI">
      <formula>NOT(ISERROR(SEARCH("PAZI",A10)))</formula>
    </cfRule>
  </conditionalFormatting>
  <conditionalFormatting sqref="C47">
    <cfRule type="containsText" dxfId="45" priority="60" operator="containsText" text="PAZI">
      <formula>NOT(ISERROR(SEARCH("PAZI",C47)))</formula>
    </cfRule>
  </conditionalFormatting>
  <conditionalFormatting sqref="C26:C30">
    <cfRule type="containsText" dxfId="44" priority="61" operator="containsText" text="PAZI">
      <formula>NOT(ISERROR(SEARCH("PAZI",C26)))</formula>
    </cfRule>
  </conditionalFormatting>
  <conditionalFormatting sqref="C18:C22">
    <cfRule type="containsText" dxfId="43" priority="62" operator="containsText" text="PAZI">
      <formula>NOT(ISERROR(SEARCH("PAZI",C18)))</formula>
    </cfRule>
  </conditionalFormatting>
  <conditionalFormatting sqref="A31:L31 R31:XFD31">
    <cfRule type="containsText" dxfId="42" priority="58" operator="containsText" text="PAZI">
      <formula>NOT(ISERROR(SEARCH("PAZI",A31)))</formula>
    </cfRule>
  </conditionalFormatting>
  <conditionalFormatting sqref="A53:L53 R53:XFD53">
    <cfRule type="containsText" dxfId="41" priority="57" operator="containsText" text="PAZI">
      <formula>NOT(ISERROR(SEARCH("PAZI",A53)))</formula>
    </cfRule>
  </conditionalFormatting>
  <conditionalFormatting sqref="B18:B22">
    <cfRule type="containsText" dxfId="40" priority="56" operator="containsText" text="PAZI">
      <formula>NOT(ISERROR(SEARCH("PAZI",B18)))</formula>
    </cfRule>
  </conditionalFormatting>
  <conditionalFormatting sqref="B26:B30">
    <cfRule type="containsText" dxfId="39" priority="55" operator="containsText" text="PAZI">
      <formula>NOT(ISERROR(SEARCH("PAZI",B26)))</formula>
    </cfRule>
  </conditionalFormatting>
  <conditionalFormatting sqref="K112">
    <cfRule type="containsText" dxfId="38" priority="45" operator="containsText" text="PAZI">
      <formula>NOT(ISERROR(SEARCH("PAZI",K112)))</formula>
    </cfRule>
  </conditionalFormatting>
  <conditionalFormatting sqref="R95">
    <cfRule type="containsText" dxfId="37" priority="43" operator="containsText" text="PAZI">
      <formula>NOT(ISERROR(SEARCH("PAZI",R95)))</formula>
    </cfRule>
  </conditionalFormatting>
  <conditionalFormatting sqref="M110:R110 R106:R107 N108:R109">
    <cfRule type="containsText" dxfId="36" priority="39" operator="containsText" text="PAZI">
      <formula>NOT(ISERROR(SEARCH("PAZI",M106)))</formula>
    </cfRule>
  </conditionalFormatting>
  <conditionalFormatting sqref="D11 D12:K12 D13 K13 D14:K14 K6 D7:K9 K11 D3:K5">
    <cfRule type="containsText" dxfId="35" priority="32" operator="containsText" text="PAZI">
      <formula>NOT(ISERROR(SEARCH("PAZI",D3)))</formula>
    </cfRule>
  </conditionalFormatting>
  <conditionalFormatting sqref="E11:J11">
    <cfRule type="containsText" dxfId="34" priority="30" operator="containsText" text="PAZI">
      <formula>NOT(ISERROR(SEARCH("PAZI",E11)))</formula>
    </cfRule>
  </conditionalFormatting>
  <conditionalFormatting sqref="D6:J6">
    <cfRule type="containsText" dxfId="33" priority="31" operator="containsText" text="PAZI">
      <formula>NOT(ISERROR(SEARCH("PAZI",D6)))</formula>
    </cfRule>
  </conditionalFormatting>
  <conditionalFormatting sqref="E13:J13">
    <cfRule type="containsText" dxfId="32" priority="29" operator="containsText" text="PAZI">
      <formula>NOT(ISERROR(SEARCH("PAZI",E13)))</formula>
    </cfRule>
  </conditionalFormatting>
  <conditionalFormatting sqref="D10:K10">
    <cfRule type="containsText" dxfId="31" priority="28" operator="containsText" text="PAZI">
      <formula>NOT(ISERROR(SEARCH("PAZI",D10)))</formula>
    </cfRule>
  </conditionalFormatting>
  <conditionalFormatting sqref="K24:K25 D23:K23 D24:D25">
    <cfRule type="containsText" dxfId="30" priority="27" operator="containsText" text="PAZI">
      <formula>NOT(ISERROR(SEARCH("PAZI",D23)))</formula>
    </cfRule>
  </conditionalFormatting>
  <conditionalFormatting sqref="E24:E25 F25:J25">
    <cfRule type="containsText" dxfId="29" priority="26" operator="containsText" text="PAZI">
      <formula>NOT(ISERROR(SEARCH("PAZI",E24)))</formula>
    </cfRule>
  </conditionalFormatting>
  <conditionalFormatting sqref="F24:J24">
    <cfRule type="containsText" dxfId="28" priority="25" operator="containsText" text="PAZI">
      <formula>NOT(ISERROR(SEARCH("PAZI",F24)))</formula>
    </cfRule>
  </conditionalFormatting>
  <conditionalFormatting sqref="D16:D17 K16:K17">
    <cfRule type="containsText" dxfId="27" priority="24" operator="containsText" text="PAZI">
      <formula>NOT(ISERROR(SEARCH("PAZI",D16)))</formula>
    </cfRule>
  </conditionalFormatting>
  <conditionalFormatting sqref="E16:J17">
    <cfRule type="containsText" dxfId="26" priority="23" operator="containsText" text="PAZI">
      <formula>NOT(ISERROR(SEARCH("PAZI",E16)))</formula>
    </cfRule>
  </conditionalFormatting>
  <conditionalFormatting sqref="D26 K26:K30 D27:J30">
    <cfRule type="containsText" dxfId="25" priority="21" operator="containsText" text="PAZI">
      <formula>NOT(ISERROR(SEARCH("PAZI",D26)))</formula>
    </cfRule>
  </conditionalFormatting>
  <conditionalFormatting sqref="D18:K22">
    <cfRule type="containsText" dxfId="24" priority="22" operator="containsText" text="PAZI">
      <formula>NOT(ISERROR(SEARCH("PAZI",D18)))</formula>
    </cfRule>
  </conditionalFormatting>
  <conditionalFormatting sqref="E26:J26">
    <cfRule type="containsText" dxfId="23" priority="20" operator="containsText" text="PAZI">
      <formula>NOT(ISERROR(SEARCH("PAZI",E26)))</formula>
    </cfRule>
  </conditionalFormatting>
  <conditionalFormatting sqref="D48:K52 D38:K46">
    <cfRule type="containsText" dxfId="22" priority="19" operator="containsText" text="PAZI">
      <formula>NOT(ISERROR(SEARCH("PAZI",D38)))</formula>
    </cfRule>
  </conditionalFormatting>
  <conditionalFormatting sqref="D47">
    <cfRule type="containsText" dxfId="21" priority="18" operator="containsText" text="PAZI">
      <formula>NOT(ISERROR(SEARCH("PAZI",D47)))</formula>
    </cfRule>
  </conditionalFormatting>
  <conditionalFormatting sqref="E47:K47">
    <cfRule type="containsText" dxfId="20" priority="17" operator="containsText" text="PAZI">
      <formula>NOT(ISERROR(SEARCH("PAZI",E47)))</formula>
    </cfRule>
  </conditionalFormatting>
  <conditionalFormatting sqref="O73:O79 P72:Q79 N80:Q81 N72:N79 L72:M81 L56:Q71 N90:Q91 B107 N92:N104 B56:K81 B90:M105 L106">
    <cfRule type="containsText" dxfId="19" priority="16" operator="containsText" text="PAZI">
      <formula>NOT(ISERROR(SEARCH("PAZI",B56)))</formula>
    </cfRule>
  </conditionalFormatting>
  <conditionalFormatting sqref="O92:Q94 O96:Q97 O95:P95 O99:Q100 O98:P98 O102:Q103 O101:P101 O104:P104">
    <cfRule type="containsText" dxfId="18" priority="15" operator="containsText" text="PAZI">
      <formula>NOT(ISERROR(SEARCH("PAZI",O92)))</formula>
    </cfRule>
  </conditionalFormatting>
  <conditionalFormatting sqref="O105:P105">
    <cfRule type="containsText" dxfId="17" priority="14" operator="containsText" text="PAZI">
      <formula>NOT(ISERROR(SEARCH("PAZI",O105)))</formula>
    </cfRule>
  </conditionalFormatting>
  <conditionalFormatting sqref="B82:M89">
    <cfRule type="containsText" dxfId="16" priority="13" operator="containsText" text="PAZI">
      <formula>NOT(ISERROR(SEARCH("PAZI",B82)))</formula>
    </cfRule>
  </conditionalFormatting>
  <conditionalFormatting sqref="N82:Q88 N89:P89">
    <cfRule type="containsText" dxfId="15" priority="12" operator="containsText" text="PAZI">
      <formula>NOT(ISERROR(SEARCH("PAZI",N82)))</formula>
    </cfRule>
  </conditionalFormatting>
  <conditionalFormatting sqref="Q95">
    <cfRule type="containsText" dxfId="14" priority="11" operator="containsText" text="PAZI">
      <formula>NOT(ISERROR(SEARCH("PAZI",Q95)))</formula>
    </cfRule>
  </conditionalFormatting>
  <conditionalFormatting sqref="Q98">
    <cfRule type="containsText" dxfId="13" priority="10" operator="containsText" text="PAZI">
      <formula>NOT(ISERROR(SEARCH("PAZI",Q98)))</formula>
    </cfRule>
  </conditionalFormatting>
  <conditionalFormatting sqref="Q101">
    <cfRule type="containsText" dxfId="12" priority="9" operator="containsText" text="PAZI">
      <formula>NOT(ISERROR(SEARCH("PAZI",Q101)))</formula>
    </cfRule>
  </conditionalFormatting>
  <conditionalFormatting sqref="Q104">
    <cfRule type="containsText" dxfId="11" priority="8" operator="containsText" text="PAZI">
      <formula>NOT(ISERROR(SEARCH("PAZI",Q104)))</formula>
    </cfRule>
  </conditionalFormatting>
  <conditionalFormatting sqref="Q105">
    <cfRule type="containsText" dxfId="10" priority="7" operator="containsText" text="PAZI">
      <formula>NOT(ISERROR(SEARCH("PAZI",Q105)))</formula>
    </cfRule>
  </conditionalFormatting>
  <conditionalFormatting sqref="Q89">
    <cfRule type="containsText" dxfId="9" priority="6" operator="containsText" text="PAZI">
      <formula>NOT(ISERROR(SEARCH("PAZI",Q89)))</formula>
    </cfRule>
  </conditionalFormatting>
  <conditionalFormatting sqref="B106">
    <cfRule type="containsText" dxfId="8" priority="5" operator="containsText" text="PAZI">
      <formula>NOT(ISERROR(SEARCH("PAZI",B106)))</formula>
    </cfRule>
  </conditionalFormatting>
  <conditionalFormatting sqref="N105">
    <cfRule type="containsText" dxfId="7" priority="4" operator="containsText" text="PAZI">
      <formula>NOT(ISERROR(SEARCH("PAZI",N105)))</formula>
    </cfRule>
  </conditionalFormatting>
  <conditionalFormatting sqref="M106:Q106 N107:Q107">
    <cfRule type="containsText" dxfId="6" priority="3" operator="containsText" text="PAZI">
      <formula>NOT(ISERROR(SEARCH("PAZI",M106)))</formula>
    </cfRule>
  </conditionalFormatting>
  <conditionalFormatting sqref="M107:M109">
    <cfRule type="containsText" dxfId="5" priority="2" operator="containsText" text="PAZI">
      <formula>NOT(ISERROR(SEARCH("PAZI",M107)))</formula>
    </cfRule>
  </conditionalFormatting>
  <conditionalFormatting sqref="L107:L108">
    <cfRule type="containsText" dxfId="4" priority="1" operator="containsText" text="PAZI">
      <formula>NOT(ISERROR(SEARCH("PAZI",L107)))</formula>
    </cfRule>
  </conditionalFormatting>
  <pageMargins left="0.70866141732283472" right="0.70866141732283472" top="0.74803149606299213" bottom="0.74803149606299213" header="0.31496062992125984" footer="0.31496062992125984"/>
  <pageSetup paperSize="9" scale="1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B1:Y12"/>
  <sheetViews>
    <sheetView showGridLines="0" tabSelected="1" zoomScale="85" zoomScaleNormal="85" workbookViewId="0">
      <selection activeCell="B9" sqref="B9"/>
    </sheetView>
  </sheetViews>
  <sheetFormatPr defaultRowHeight="15" x14ac:dyDescent="0.25"/>
  <cols>
    <col min="1" max="1" width="4" customWidth="1"/>
    <col min="2" max="2" width="61.42578125" customWidth="1"/>
    <col min="3" max="3" width="9.42578125" bestFit="1" customWidth="1"/>
    <col min="25" max="25" width="9.42578125" customWidth="1"/>
  </cols>
  <sheetData>
    <row r="1" spans="2:25" x14ac:dyDescent="0.25">
      <c r="B1" t="s">
        <v>118</v>
      </c>
    </row>
    <row r="2" spans="2:25" ht="15.75" thickBot="1" x14ac:dyDescent="0.3">
      <c r="B2" t="s">
        <v>113</v>
      </c>
    </row>
    <row r="3" spans="2:25" ht="15.75" thickBot="1" x14ac:dyDescent="0.3">
      <c r="B3" s="259" t="s">
        <v>108</v>
      </c>
      <c r="C3" s="256" t="s">
        <v>107</v>
      </c>
      <c r="D3" s="254" t="s">
        <v>86</v>
      </c>
      <c r="E3" s="254" t="s">
        <v>87</v>
      </c>
      <c r="F3" s="254" t="s">
        <v>88</v>
      </c>
      <c r="G3" s="254" t="s">
        <v>89</v>
      </c>
      <c r="H3" s="254" t="s">
        <v>90</v>
      </c>
      <c r="I3" s="254" t="s">
        <v>91</v>
      </c>
      <c r="J3" s="254" t="s">
        <v>92</v>
      </c>
      <c r="K3" s="254" t="s">
        <v>93</v>
      </c>
      <c r="L3" s="254" t="s">
        <v>94</v>
      </c>
      <c r="M3" s="254" t="s">
        <v>95</v>
      </c>
      <c r="N3" s="254" t="s">
        <v>96</v>
      </c>
      <c r="O3" s="254" t="s">
        <v>97</v>
      </c>
      <c r="P3" s="254" t="s">
        <v>98</v>
      </c>
      <c r="Q3" s="254" t="s">
        <v>99</v>
      </c>
      <c r="R3" s="254" t="s">
        <v>100</v>
      </c>
      <c r="S3" s="254" t="s">
        <v>101</v>
      </c>
      <c r="T3" s="254" t="s">
        <v>102</v>
      </c>
      <c r="U3" s="254" t="s">
        <v>103</v>
      </c>
      <c r="V3" s="254" t="s">
        <v>104</v>
      </c>
      <c r="W3" s="254" t="s">
        <v>105</v>
      </c>
      <c r="X3" s="254" t="s">
        <v>106</v>
      </c>
      <c r="Y3" s="255" t="s">
        <v>0</v>
      </c>
    </row>
    <row r="4" spans="2:25" x14ac:dyDescent="0.25">
      <c r="B4" s="260" t="s">
        <v>116</v>
      </c>
      <c r="C4" s="257"/>
      <c r="D4" s="262" t="s">
        <v>111</v>
      </c>
      <c r="E4" s="262" t="s">
        <v>111</v>
      </c>
      <c r="F4" s="262" t="s">
        <v>111</v>
      </c>
      <c r="G4" s="262" t="s">
        <v>111</v>
      </c>
      <c r="H4" s="262" t="s">
        <v>111</v>
      </c>
      <c r="I4" s="262" t="s">
        <v>111</v>
      </c>
      <c r="J4" s="262" t="s">
        <v>111</v>
      </c>
      <c r="K4" s="262" t="s">
        <v>111</v>
      </c>
      <c r="L4" s="262" t="s">
        <v>111</v>
      </c>
      <c r="M4" s="262" t="s">
        <v>111</v>
      </c>
      <c r="N4" s="262" t="s">
        <v>111</v>
      </c>
      <c r="O4" s="262" t="s">
        <v>111</v>
      </c>
      <c r="P4" s="262" t="s">
        <v>111</v>
      </c>
      <c r="Q4" s="262" t="s">
        <v>111</v>
      </c>
      <c r="R4" s="262" t="s">
        <v>111</v>
      </c>
      <c r="S4" s="262" t="s">
        <v>111</v>
      </c>
      <c r="T4" s="262" t="s">
        <v>111</v>
      </c>
      <c r="U4" s="262" t="s">
        <v>111</v>
      </c>
      <c r="V4" s="262" t="s">
        <v>111</v>
      </c>
      <c r="W4" s="262" t="s">
        <v>111</v>
      </c>
      <c r="X4" s="262" t="s">
        <v>111</v>
      </c>
      <c r="Y4" s="264">
        <f>SUM(D4:X4)</f>
        <v>0</v>
      </c>
    </row>
    <row r="5" spans="2:25" ht="15.75" thickBot="1" x14ac:dyDescent="0.3">
      <c r="B5" s="261" t="s">
        <v>114</v>
      </c>
      <c r="C5" s="258"/>
      <c r="D5" s="263" t="str">
        <f>IFERROR(D4+C5,"%")</f>
        <v>%</v>
      </c>
      <c r="E5" s="263" t="str">
        <f t="shared" ref="E5" si="0">IFERROR(E4+D5,"%")</f>
        <v>%</v>
      </c>
      <c r="F5" s="263" t="str">
        <f t="shared" ref="F5" si="1">IFERROR(F4+E5,"%")</f>
        <v>%</v>
      </c>
      <c r="G5" s="263" t="str">
        <f t="shared" ref="G5" si="2">IFERROR(G4+F5,"%")</f>
        <v>%</v>
      </c>
      <c r="H5" s="263" t="str">
        <f t="shared" ref="H5" si="3">IFERROR(H4+G5,"%")</f>
        <v>%</v>
      </c>
      <c r="I5" s="263" t="str">
        <f t="shared" ref="I5" si="4">IFERROR(I4+H5,"%")</f>
        <v>%</v>
      </c>
      <c r="J5" s="263" t="str">
        <f t="shared" ref="J5" si="5">IFERROR(J4+I5,"%")</f>
        <v>%</v>
      </c>
      <c r="K5" s="263" t="str">
        <f t="shared" ref="K5" si="6">IFERROR(K4+J5,"%")</f>
        <v>%</v>
      </c>
      <c r="L5" s="263" t="str">
        <f t="shared" ref="L5" si="7">IFERROR(L4+K5,"%")</f>
        <v>%</v>
      </c>
      <c r="M5" s="263" t="str">
        <f t="shared" ref="M5" si="8">IFERROR(M4+L5,"%")</f>
        <v>%</v>
      </c>
      <c r="N5" s="263" t="str">
        <f t="shared" ref="N5" si="9">IFERROR(N4+M5,"%")</f>
        <v>%</v>
      </c>
      <c r="O5" s="263" t="str">
        <f t="shared" ref="O5" si="10">IFERROR(O4+N5,"%")</f>
        <v>%</v>
      </c>
      <c r="P5" s="263" t="str">
        <f t="shared" ref="P5" si="11">IFERROR(P4+O5,"%")</f>
        <v>%</v>
      </c>
      <c r="Q5" s="263" t="str">
        <f t="shared" ref="Q5" si="12">IFERROR(Q4+P5,"%")</f>
        <v>%</v>
      </c>
      <c r="R5" s="263" t="str">
        <f t="shared" ref="R5" si="13">IFERROR(R4+Q5,"%")</f>
        <v>%</v>
      </c>
      <c r="S5" s="263" t="str">
        <f t="shared" ref="S5" si="14">IFERROR(S4+R5,"%")</f>
        <v>%</v>
      </c>
      <c r="T5" s="263" t="str">
        <f t="shared" ref="T5" si="15">IFERROR(T4+S5,"%")</f>
        <v>%</v>
      </c>
      <c r="U5" s="263" t="str">
        <f t="shared" ref="U5" si="16">IFERROR(U4+T5,"%")</f>
        <v>%</v>
      </c>
      <c r="V5" s="263" t="str">
        <f t="shared" ref="V5" si="17">IFERROR(V4+U5,"%")</f>
        <v>%</v>
      </c>
      <c r="W5" s="263" t="str">
        <f t="shared" ref="W5" si="18">IFERROR(W4+V5,"%")</f>
        <v>%</v>
      </c>
      <c r="X5" s="263" t="str">
        <f t="shared" ref="X5" si="19">IFERROR(X4+W5,"%")</f>
        <v>%</v>
      </c>
      <c r="Y5" s="265">
        <f>Y4</f>
        <v>0</v>
      </c>
    </row>
    <row r="6" spans="2:25" x14ac:dyDescent="0.25">
      <c r="B6" s="266" t="s">
        <v>112</v>
      </c>
      <c r="C6" s="267"/>
      <c r="D6" s="262"/>
      <c r="E6" s="262">
        <v>0.17011494252873563</v>
      </c>
      <c r="F6" s="262"/>
      <c r="G6" s="262">
        <v>0.36321839080459772</v>
      </c>
      <c r="H6" s="262"/>
      <c r="I6" s="262"/>
      <c r="J6" s="262"/>
      <c r="K6" s="262"/>
      <c r="L6" s="262">
        <v>0.50804597701149412</v>
      </c>
      <c r="M6" s="262"/>
      <c r="N6" s="262"/>
      <c r="O6" s="262">
        <v>0.65057471264367794</v>
      </c>
      <c r="P6" s="262"/>
      <c r="Q6" s="262">
        <v>0.72873563218390791</v>
      </c>
      <c r="R6" s="262"/>
      <c r="S6" s="262">
        <v>0.80229885057471251</v>
      </c>
      <c r="T6" s="262"/>
      <c r="U6" s="262">
        <v>0.93563218390804581</v>
      </c>
      <c r="V6" s="262"/>
      <c r="W6" s="262"/>
      <c r="X6" s="262">
        <v>0.99999999999999978</v>
      </c>
      <c r="Y6" s="268"/>
    </row>
    <row r="7" spans="2:25" x14ac:dyDescent="0.25">
      <c r="B7" s="266"/>
      <c r="C7" s="267"/>
      <c r="D7" s="262"/>
      <c r="E7" s="262" t="str">
        <f>IF(E5&lt;E6,"napaka"," ")</f>
        <v xml:space="preserve"> </v>
      </c>
      <c r="F7" s="262"/>
      <c r="G7" s="262" t="str">
        <f>IF(G5&lt;G6,"napaka"," ")</f>
        <v xml:space="preserve"> </v>
      </c>
      <c r="H7" s="262"/>
      <c r="I7" s="262"/>
      <c r="J7" s="262"/>
      <c r="K7" s="262"/>
      <c r="L7" s="262" t="str">
        <f>IF(L5&lt;L6,"napaka"," ")</f>
        <v xml:space="preserve"> </v>
      </c>
      <c r="M7" s="262"/>
      <c r="N7" s="262"/>
      <c r="O7" s="262" t="str">
        <f>IF(O5&lt;O6,"napaka"," ")</f>
        <v xml:space="preserve"> </v>
      </c>
      <c r="P7" s="262"/>
      <c r="Q7" s="262" t="str">
        <f>IF(Q5&lt;Q6,"napaka"," ")</f>
        <v xml:space="preserve"> </v>
      </c>
      <c r="R7" s="262"/>
      <c r="S7" s="262" t="str">
        <f>IF(S5&lt;S6,"napaka"," ")</f>
        <v xml:space="preserve"> </v>
      </c>
      <c r="T7" s="262"/>
      <c r="U7" s="262" t="str">
        <f>IF(U5&lt;U6,"napaka"," ")</f>
        <v xml:space="preserve"> </v>
      </c>
      <c r="V7" s="262"/>
      <c r="W7" s="262"/>
      <c r="X7" s="262" t="str">
        <f>IF(X5&lt;X6,"napaka"," ")</f>
        <v xml:space="preserve"> </v>
      </c>
      <c r="Y7" s="268"/>
    </row>
    <row r="8" spans="2:25" x14ac:dyDescent="0.25">
      <c r="B8" t="s">
        <v>109</v>
      </c>
    </row>
    <row r="9" spans="2:25" x14ac:dyDescent="0.25">
      <c r="B9" t="s">
        <v>110</v>
      </c>
    </row>
    <row r="10" spans="2:25" x14ac:dyDescent="0.25">
      <c r="B10" s="271" t="s">
        <v>119</v>
      </c>
    </row>
    <row r="12" spans="2:25" s="270" customFormat="1" x14ac:dyDescent="0.25">
      <c r="B12" s="269" t="s">
        <v>115</v>
      </c>
      <c r="C12" s="270" t="s">
        <v>117</v>
      </c>
    </row>
  </sheetData>
  <conditionalFormatting sqref="B3:Y7 B10">
    <cfRule type="containsText" dxfId="3" priority="56" operator="containsText" text="PAZI">
      <formula>NOT(ISERROR(SEARCH("PAZI",B3)))</formula>
    </cfRule>
  </conditionalFormatting>
  <conditionalFormatting sqref="D4:X4">
    <cfRule type="containsText" dxfId="2" priority="9" operator="containsText" text="vpiši">
      <formula>NOT(ISERROR(SEARCH("vpiši",D4)))</formula>
    </cfRule>
    <cfRule type="containsText" dxfId="1" priority="10" operator="containsText" text="PAZI">
      <formula>NOT(ISERROR(SEARCH("PAZI",D4)))</formula>
    </cfRule>
  </conditionalFormatting>
  <conditionalFormatting sqref="B12">
    <cfRule type="containsText" dxfId="0" priority="1" operator="containsText" text="PAZI">
      <formula>NOT(ISERROR(SEARCH("PAZI",B12)))</formula>
    </cfRule>
  </conditionalFormatting>
  <pageMargins left="0.7" right="0.7" top="0.75" bottom="0.75" header="0.3" footer="0.3"/>
  <pageSetup paperSize="9" scale="4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IZRACUN PROVIZIJE NOV</vt:lpstr>
      <vt:lpstr>razlike nov-star izracun</vt:lpstr>
      <vt:lpstr>Plan MIKRO</vt:lpstr>
      <vt:lpstr>'Plan MIKRO'!Print_Area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BlazLenassi</dc:creator>
  <cp:lastModifiedBy>Administrator</cp:lastModifiedBy>
  <cp:lastPrinted>2018-09-05T13:11:23Z</cp:lastPrinted>
  <dcterms:created xsi:type="dcterms:W3CDTF">2017-07-05T07:55:15Z</dcterms:created>
  <dcterms:modified xsi:type="dcterms:W3CDTF">2018-09-05T13:11:38Z</dcterms:modified>
</cp:coreProperties>
</file>